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BUDGET PLANS\Budget Plans FY22\FY22 Eligibility Documents\"/>
    </mc:Choice>
  </mc:AlternateContent>
  <bookViews>
    <workbookView xWindow="480" yWindow="105" windowWidth="11355" windowHeight="8385" tabRatio="868"/>
  </bookViews>
  <sheets>
    <sheet name="CS MH" sheetId="8" r:id="rId1"/>
    <sheet name="Day Rehab" sheetId="32" r:id="rId2"/>
    <sheet name="Med Mngmt" sheetId="10" r:id="rId3"/>
    <sheet name="CS SA" sheetId="11" r:id="rId4"/>
    <sheet name="STR" sheetId="33" r:id="rId5"/>
    <sheet name="IOP" sheetId="12" r:id="rId6"/>
    <sheet name="Detox" sheetId="13" r:id="rId7"/>
    <sheet name="Assess - MH" sheetId="34" r:id="rId8"/>
    <sheet name="OP" sheetId="14" r:id="rId9"/>
    <sheet name="Assess - SA" sheetId="30" r:id="rId10"/>
    <sheet name="Day Support" sheetId="15" r:id="rId11"/>
    <sheet name="PPP" sheetId="19" r:id="rId12"/>
    <sheet name="Youth Trans Supp" sheetId="18" r:id="rId13"/>
    <sheet name="ECS" sheetId="20" r:id="rId14"/>
    <sheet name="Emergency Psych Ob" sheetId="35" r:id="rId15"/>
    <sheet name="EPC-Acute" sheetId="27" r:id="rId16"/>
    <sheet name="Post Commit-Subacute" sheetId="31" r:id="rId17"/>
  </sheets>
  <calcPr calcId="162913"/>
</workbook>
</file>

<file path=xl/calcChain.xml><?xml version="1.0" encoding="utf-8"?>
<calcChain xmlns="http://schemas.openxmlformats.org/spreadsheetml/2006/main">
  <c r="O30" i="35" l="1"/>
  <c r="J30" i="35"/>
  <c r="I30" i="35"/>
  <c r="H30" i="35"/>
  <c r="G30" i="35"/>
  <c r="F30" i="35"/>
  <c r="E30" i="35"/>
  <c r="D30" i="35"/>
  <c r="C30" i="35"/>
  <c r="B30" i="35"/>
  <c r="A30" i="35"/>
  <c r="O29" i="35"/>
  <c r="J29" i="35"/>
  <c r="I29" i="35"/>
  <c r="H29" i="35"/>
  <c r="G29" i="35"/>
  <c r="F29" i="35"/>
  <c r="E29" i="35"/>
  <c r="D29" i="35"/>
  <c r="C29" i="35"/>
  <c r="B29" i="35"/>
  <c r="A29" i="35"/>
  <c r="J28" i="35"/>
  <c r="I28" i="35"/>
  <c r="H28" i="35"/>
  <c r="G28" i="35"/>
  <c r="F28" i="35"/>
  <c r="E28" i="35"/>
  <c r="D28" i="35"/>
  <c r="C28" i="35"/>
  <c r="B28" i="35"/>
  <c r="A28" i="35"/>
  <c r="J27" i="35"/>
  <c r="I27" i="35"/>
  <c r="H27" i="35"/>
  <c r="G27" i="35"/>
  <c r="F27" i="35"/>
  <c r="E27" i="35"/>
  <c r="D27" i="35"/>
  <c r="C27" i="35"/>
  <c r="B27" i="35"/>
  <c r="A27" i="35"/>
  <c r="O15" i="35"/>
  <c r="L15" i="35"/>
  <c r="O14" i="35"/>
  <c r="L14" i="35"/>
  <c r="O13" i="35"/>
  <c r="L13" i="35"/>
  <c r="D13" i="35"/>
  <c r="C13" i="35"/>
  <c r="B13" i="35"/>
  <c r="A13" i="35"/>
  <c r="I12" i="35"/>
  <c r="J12" i="35" s="1"/>
  <c r="A3" i="35"/>
  <c r="A22" i="35" s="1"/>
  <c r="N30" i="34"/>
  <c r="J30" i="34"/>
  <c r="I30" i="34"/>
  <c r="H30" i="34"/>
  <c r="G30" i="34"/>
  <c r="F30" i="34"/>
  <c r="E30" i="34"/>
  <c r="D30" i="34"/>
  <c r="C30" i="34"/>
  <c r="B30" i="34"/>
  <c r="A30" i="34"/>
  <c r="N29" i="34"/>
  <c r="J29" i="34"/>
  <c r="I29" i="34"/>
  <c r="H29" i="34"/>
  <c r="G29" i="34"/>
  <c r="F29" i="34"/>
  <c r="E29" i="34"/>
  <c r="D29" i="34"/>
  <c r="C29" i="34"/>
  <c r="B29" i="34"/>
  <c r="A29" i="34"/>
  <c r="J28" i="34"/>
  <c r="I28" i="34"/>
  <c r="H28" i="34"/>
  <c r="G28" i="34"/>
  <c r="F28" i="34"/>
  <c r="E28" i="34"/>
  <c r="D28" i="34"/>
  <c r="C28" i="34"/>
  <c r="B28" i="34"/>
  <c r="A28" i="34"/>
  <c r="J27" i="34"/>
  <c r="I27" i="34"/>
  <c r="H27" i="34"/>
  <c r="G27" i="34"/>
  <c r="F27" i="34"/>
  <c r="E27" i="34"/>
  <c r="D27" i="34"/>
  <c r="C27" i="34"/>
  <c r="B27" i="34"/>
  <c r="A27" i="34"/>
  <c r="A22" i="34"/>
  <c r="O15" i="34"/>
  <c r="L15" i="34"/>
  <c r="O14" i="34"/>
  <c r="L14" i="34"/>
  <c r="O13" i="34"/>
  <c r="L13" i="34" s="1"/>
  <c r="D13" i="34"/>
  <c r="C13" i="34"/>
  <c r="B13" i="34"/>
  <c r="A13" i="34"/>
  <c r="I12" i="34"/>
  <c r="J12" i="34" s="1"/>
  <c r="N3" i="34"/>
  <c r="A3" i="34"/>
  <c r="O30" i="33"/>
  <c r="J30" i="33"/>
  <c r="I30" i="33"/>
  <c r="H30" i="33"/>
  <c r="G30" i="33"/>
  <c r="F30" i="33"/>
  <c r="E30" i="33"/>
  <c r="D30" i="33"/>
  <c r="C30" i="33"/>
  <c r="B30" i="33"/>
  <c r="A30" i="33"/>
  <c r="O29" i="33"/>
  <c r="J29" i="33"/>
  <c r="I29" i="33"/>
  <c r="H29" i="33"/>
  <c r="G29" i="33"/>
  <c r="F29" i="33"/>
  <c r="E29" i="33"/>
  <c r="D29" i="33"/>
  <c r="C29" i="33"/>
  <c r="B29" i="33"/>
  <c r="A29" i="33"/>
  <c r="J28" i="33"/>
  <c r="I28" i="33"/>
  <c r="H28" i="33"/>
  <c r="G28" i="33"/>
  <c r="F28" i="33"/>
  <c r="E28" i="33"/>
  <c r="D28" i="33"/>
  <c r="C28" i="33"/>
  <c r="B28" i="33"/>
  <c r="A28" i="33"/>
  <c r="J27" i="33"/>
  <c r="I27" i="33"/>
  <c r="H27" i="33"/>
  <c r="G27" i="33"/>
  <c r="F27" i="33"/>
  <c r="E27" i="33"/>
  <c r="D27" i="33"/>
  <c r="C27" i="33"/>
  <c r="B27" i="33"/>
  <c r="A27" i="33"/>
  <c r="O15" i="33"/>
  <c r="L15" i="33"/>
  <c r="O14" i="33"/>
  <c r="L14" i="33"/>
  <c r="O13" i="33"/>
  <c r="L13" i="33"/>
  <c r="D13" i="33"/>
  <c r="C13" i="33"/>
  <c r="B13" i="33"/>
  <c r="A13" i="33"/>
  <c r="I12" i="33"/>
  <c r="J12" i="33" s="1"/>
  <c r="O3" i="33"/>
  <c r="A3" i="33"/>
  <c r="A22" i="33" s="1"/>
  <c r="O15" i="31"/>
  <c r="L15" i="31" s="1"/>
  <c r="O14" i="31"/>
  <c r="L14" i="31"/>
  <c r="O13" i="31"/>
  <c r="L13" i="31"/>
  <c r="D13" i="31"/>
  <c r="C13" i="31"/>
  <c r="B13" i="31"/>
  <c r="A13" i="31"/>
  <c r="I12" i="31"/>
  <c r="J12" i="31" s="1"/>
  <c r="O15" i="27"/>
  <c r="L15" i="27" s="1"/>
  <c r="O14" i="27"/>
  <c r="L14" i="27" s="1"/>
  <c r="O13" i="27"/>
  <c r="L13" i="27"/>
  <c r="D13" i="27"/>
  <c r="C13" i="27"/>
  <c r="B13" i="27"/>
  <c r="A13" i="27"/>
  <c r="I12" i="27"/>
  <c r="J12" i="27" s="1"/>
  <c r="O15" i="20"/>
  <c r="L15" i="20" s="1"/>
  <c r="O14" i="20"/>
  <c r="L14" i="20"/>
  <c r="O13" i="20"/>
  <c r="L13" i="20"/>
  <c r="D13" i="20"/>
  <c r="C13" i="20"/>
  <c r="B13" i="20"/>
  <c r="A13" i="20"/>
  <c r="I12" i="20"/>
  <c r="J12" i="20" s="1"/>
  <c r="O15" i="18"/>
  <c r="L15" i="18"/>
  <c r="O14" i="18"/>
  <c r="L14" i="18" s="1"/>
  <c r="O13" i="18"/>
  <c r="L13" i="18"/>
  <c r="D13" i="18"/>
  <c r="C13" i="18"/>
  <c r="B13" i="18"/>
  <c r="A13" i="18"/>
  <c r="I12" i="18"/>
  <c r="J12" i="18" s="1"/>
  <c r="P30" i="15"/>
  <c r="P29" i="15"/>
  <c r="O15" i="15"/>
  <c r="O14" i="15"/>
  <c r="O13" i="15"/>
  <c r="D13" i="15"/>
  <c r="C13" i="15"/>
  <c r="B13" i="15"/>
  <c r="A13" i="15"/>
  <c r="I12" i="15"/>
  <c r="J12" i="15" s="1"/>
  <c r="O15" i="30"/>
  <c r="O14" i="30"/>
  <c r="O13" i="30"/>
  <c r="L15" i="30"/>
  <c r="L14" i="30"/>
  <c r="L13" i="30"/>
  <c r="D13" i="30"/>
  <c r="C13" i="30"/>
  <c r="B13" i="30"/>
  <c r="A13" i="30"/>
  <c r="I12" i="30"/>
  <c r="J12" i="30" s="1"/>
  <c r="O15" i="14"/>
  <c r="L15" i="14" s="1"/>
  <c r="O13" i="14"/>
  <c r="O14" i="14"/>
  <c r="L14" i="14" s="1"/>
  <c r="L13" i="14"/>
  <c r="D13" i="14"/>
  <c r="C13" i="14"/>
  <c r="B13" i="14"/>
  <c r="A13" i="14"/>
  <c r="I12" i="14"/>
  <c r="J12" i="14" s="1"/>
  <c r="O15" i="13"/>
  <c r="L15" i="13" s="1"/>
  <c r="O14" i="13"/>
  <c r="L14" i="13"/>
  <c r="O13" i="13"/>
  <c r="L13" i="13"/>
  <c r="D13" i="13"/>
  <c r="C13" i="13"/>
  <c r="B13" i="13"/>
  <c r="A13" i="13"/>
  <c r="I12" i="13"/>
  <c r="J12" i="13" s="1"/>
  <c r="O15" i="12"/>
  <c r="L15" i="12" s="1"/>
  <c r="O14" i="12"/>
  <c r="L14" i="12"/>
  <c r="O13" i="12"/>
  <c r="L13" i="12"/>
  <c r="D13" i="12"/>
  <c r="C13" i="12"/>
  <c r="B13" i="12"/>
  <c r="A13" i="12"/>
  <c r="I12" i="12"/>
  <c r="J12" i="12" s="1"/>
  <c r="O30" i="32" l="1"/>
  <c r="J30" i="32"/>
  <c r="I30" i="32"/>
  <c r="H30" i="32"/>
  <c r="G30" i="32"/>
  <c r="F30" i="32"/>
  <c r="E30" i="32"/>
  <c r="D30" i="32"/>
  <c r="C30" i="32"/>
  <c r="B30" i="32"/>
  <c r="A30" i="32"/>
  <c r="O29" i="32"/>
  <c r="J29" i="32"/>
  <c r="I29" i="32"/>
  <c r="H29" i="32"/>
  <c r="G29" i="32"/>
  <c r="F29" i="32"/>
  <c r="E29" i="32"/>
  <c r="D29" i="32"/>
  <c r="C29" i="32"/>
  <c r="B29" i="32"/>
  <c r="A29" i="32"/>
  <c r="J28" i="32"/>
  <c r="I28" i="32"/>
  <c r="H28" i="32"/>
  <c r="G28" i="32"/>
  <c r="F28" i="32"/>
  <c r="E28" i="32"/>
  <c r="D28" i="32"/>
  <c r="C28" i="32"/>
  <c r="B28" i="32"/>
  <c r="A28" i="32"/>
  <c r="I27" i="32"/>
  <c r="H27" i="32"/>
  <c r="G27" i="32"/>
  <c r="F27" i="32"/>
  <c r="E27" i="32"/>
  <c r="D27" i="32"/>
  <c r="C27" i="32"/>
  <c r="B27" i="32"/>
  <c r="A27" i="32"/>
  <c r="P22" i="32"/>
  <c r="A22" i="32"/>
  <c r="P21" i="32"/>
  <c r="O15" i="32"/>
  <c r="L15" i="32"/>
  <c r="O14" i="32"/>
  <c r="L14" i="32" s="1"/>
  <c r="O13" i="32"/>
  <c r="L13" i="32" s="1"/>
  <c r="D13" i="32"/>
  <c r="C13" i="32"/>
  <c r="B13" i="32"/>
  <c r="A13" i="32"/>
  <c r="J12" i="32"/>
  <c r="J27" i="32" s="1"/>
  <c r="I12" i="32"/>
  <c r="O4" i="32"/>
  <c r="O13" i="8"/>
  <c r="O15" i="8"/>
  <c r="O14" i="8"/>
  <c r="P22" i="8"/>
  <c r="P21" i="8"/>
  <c r="J12" i="8" l="1"/>
  <c r="I12" i="8"/>
  <c r="O30" i="31" l="1"/>
  <c r="O29" i="31"/>
  <c r="A3" i="31"/>
  <c r="A22" i="31" s="1"/>
  <c r="O4" i="8" l="1"/>
  <c r="O33" i="19" l="1"/>
  <c r="O32" i="19"/>
  <c r="L14" i="15" l="1"/>
  <c r="L13" i="15"/>
  <c r="L15" i="15"/>
  <c r="A3" i="27"/>
  <c r="J12" i="19"/>
  <c r="I12" i="19"/>
  <c r="H12" i="19"/>
  <c r="G12" i="19"/>
  <c r="F12" i="19"/>
  <c r="E12" i="19"/>
  <c r="D12" i="19"/>
  <c r="C12" i="19"/>
  <c r="B12" i="19"/>
  <c r="A12" i="19"/>
  <c r="J12" i="11"/>
  <c r="I12" i="11"/>
  <c r="H12" i="11"/>
  <c r="G12" i="11"/>
  <c r="F12" i="11"/>
  <c r="E12" i="11"/>
  <c r="D12" i="11"/>
  <c r="C12" i="11"/>
  <c r="B12" i="11"/>
  <c r="A12" i="11"/>
  <c r="J12" i="10"/>
  <c r="I12" i="10"/>
  <c r="H12" i="10"/>
  <c r="G12" i="10"/>
  <c r="F12" i="10"/>
  <c r="E12" i="10"/>
  <c r="D12" i="10"/>
  <c r="C12" i="10"/>
  <c r="B12" i="10"/>
  <c r="A12" i="10"/>
  <c r="B27" i="8" l="1"/>
  <c r="B27" i="31" s="1"/>
  <c r="A27" i="8"/>
  <c r="A27" i="31" s="1"/>
  <c r="D13" i="8"/>
  <c r="C13" i="8"/>
  <c r="A13" i="8"/>
  <c r="B13" i="8"/>
  <c r="B27" i="27" l="1"/>
  <c r="B30" i="19"/>
  <c r="B27" i="14"/>
  <c r="B30" i="10"/>
  <c r="B27" i="18"/>
  <c r="B27" i="30"/>
  <c r="B30" i="11"/>
  <c r="B27" i="15"/>
  <c r="B27" i="12"/>
  <c r="B27" i="20"/>
  <c r="B27" i="13"/>
  <c r="A27" i="27"/>
  <c r="A30" i="19"/>
  <c r="A27" i="15"/>
  <c r="A27" i="30"/>
  <c r="A27" i="13"/>
  <c r="A27" i="12"/>
  <c r="A30" i="11"/>
  <c r="A27" i="20"/>
  <c r="A27" i="18"/>
  <c r="A27" i="14"/>
  <c r="A30" i="10"/>
  <c r="B13" i="11"/>
  <c r="B13" i="19"/>
  <c r="B13" i="10"/>
  <c r="H13" i="19"/>
  <c r="H13" i="10"/>
  <c r="H13" i="11"/>
  <c r="C13" i="11"/>
  <c r="C13" i="19"/>
  <c r="C13" i="10"/>
  <c r="D13" i="19"/>
  <c r="D13" i="10"/>
  <c r="D13" i="11"/>
  <c r="E13" i="19"/>
  <c r="E13" i="10"/>
  <c r="E13" i="11"/>
  <c r="A13" i="19"/>
  <c r="A13" i="11"/>
  <c r="A13" i="10"/>
  <c r="F13" i="11"/>
  <c r="F13" i="19"/>
  <c r="F13" i="10"/>
  <c r="G13" i="11"/>
  <c r="G13" i="19"/>
  <c r="G13" i="10"/>
  <c r="J13" i="19"/>
  <c r="J13" i="10"/>
  <c r="J13" i="11"/>
  <c r="I13" i="19"/>
  <c r="I13" i="10"/>
  <c r="I13" i="11"/>
  <c r="B16" i="19" l="1"/>
  <c r="B16" i="11"/>
  <c r="B16" i="10"/>
  <c r="A17" i="19"/>
  <c r="A17" i="11"/>
  <c r="A17" i="10"/>
  <c r="N30" i="30"/>
  <c r="N29" i="30"/>
  <c r="A3" i="30"/>
  <c r="A22" i="30" s="1"/>
  <c r="A18" i="19" l="1"/>
  <c r="A18" i="11"/>
  <c r="A18" i="10"/>
  <c r="A30" i="8"/>
  <c r="A30" i="31" s="1"/>
  <c r="B17" i="19"/>
  <c r="B17" i="10"/>
  <c r="B17" i="11"/>
  <c r="A30" i="27" l="1"/>
  <c r="A30" i="20"/>
  <c r="A30" i="18"/>
  <c r="A33" i="19"/>
  <c r="A30" i="15"/>
  <c r="A30" i="30"/>
  <c r="A30" i="14"/>
  <c r="A30" i="13"/>
  <c r="A30" i="12"/>
  <c r="A33" i="11"/>
  <c r="A33" i="10"/>
  <c r="B18" i="19"/>
  <c r="B18" i="11"/>
  <c r="B18" i="10"/>
  <c r="O30" i="27" l="1"/>
  <c r="O29" i="27"/>
  <c r="A22" i="27"/>
  <c r="A22" i="8" l="1"/>
  <c r="A3" i="20" l="1"/>
  <c r="A22" i="20" s="1"/>
  <c r="Q30" i="15" l="1"/>
  <c r="M30" i="15" s="1"/>
  <c r="Q29" i="15"/>
  <c r="M29" i="15" s="1"/>
  <c r="L30" i="15"/>
  <c r="L29" i="15"/>
  <c r="C27" i="8"/>
  <c r="C27" i="31" s="1"/>
  <c r="D27" i="8"/>
  <c r="D27" i="31" s="1"/>
  <c r="E27" i="8"/>
  <c r="E27" i="31" s="1"/>
  <c r="F27" i="8"/>
  <c r="F27" i="31" s="1"/>
  <c r="G27" i="8"/>
  <c r="G27" i="31" s="1"/>
  <c r="H27" i="8"/>
  <c r="H27" i="31" s="1"/>
  <c r="I27" i="8"/>
  <c r="I27" i="31" s="1"/>
  <c r="J27" i="8"/>
  <c r="J27" i="31" s="1"/>
  <c r="O30" i="18"/>
  <c r="O29" i="18"/>
  <c r="O18" i="19"/>
  <c r="O17" i="19"/>
  <c r="O15" i="19"/>
  <c r="O16" i="19"/>
  <c r="O14" i="19"/>
  <c r="L13" i="8"/>
  <c r="P30" i="14"/>
  <c r="M30" i="14" s="1"/>
  <c r="O30" i="14"/>
  <c r="L30" i="14" s="1"/>
  <c r="P29" i="14"/>
  <c r="M29" i="14" s="1"/>
  <c r="O29" i="14"/>
  <c r="L29" i="14" s="1"/>
  <c r="O30" i="13"/>
  <c r="O29" i="13"/>
  <c r="O30" i="12"/>
  <c r="L30" i="12" s="1"/>
  <c r="O29" i="12"/>
  <c r="L29" i="12" s="1"/>
  <c r="O33" i="11"/>
  <c r="O32" i="11"/>
  <c r="O18" i="11"/>
  <c r="L18" i="11" s="1"/>
  <c r="O17" i="11"/>
  <c r="L17" i="11" s="1"/>
  <c r="O16" i="11"/>
  <c r="L16" i="11" s="1"/>
  <c r="O15" i="11"/>
  <c r="L15" i="11" s="1"/>
  <c r="O14" i="11"/>
  <c r="L14" i="11" s="1"/>
  <c r="O13" i="11"/>
  <c r="L13" i="11" s="1"/>
  <c r="O33" i="10"/>
  <c r="L33" i="10" s="1"/>
  <c r="O32" i="10"/>
  <c r="L32" i="10" s="1"/>
  <c r="O18" i="10"/>
  <c r="L18" i="10" s="1"/>
  <c r="O17" i="10"/>
  <c r="L17" i="10" s="1"/>
  <c r="O16" i="10"/>
  <c r="L16" i="10" s="1"/>
  <c r="O15" i="10"/>
  <c r="L15" i="10" s="1"/>
  <c r="O14" i="10"/>
  <c r="L14" i="10" s="1"/>
  <c r="O13" i="10"/>
  <c r="L13" i="10" s="1"/>
  <c r="O30" i="8"/>
  <c r="O29" i="8"/>
  <c r="L15" i="8"/>
  <c r="L14" i="8"/>
  <c r="H27" i="27" l="1"/>
  <c r="H30" i="19"/>
  <c r="H27" i="14"/>
  <c r="H30" i="10"/>
  <c r="H27" i="20"/>
  <c r="H27" i="13"/>
  <c r="H27" i="15"/>
  <c r="H27" i="12"/>
  <c r="H27" i="18"/>
  <c r="H27" i="30"/>
  <c r="H30" i="11"/>
  <c r="G27" i="20"/>
  <c r="G27" i="18"/>
  <c r="G27" i="13"/>
  <c r="G27" i="14"/>
  <c r="G27" i="12"/>
  <c r="G27" i="27"/>
  <c r="G30" i="19"/>
  <c r="G27" i="15"/>
  <c r="G30" i="10"/>
  <c r="G27" i="30"/>
  <c r="G30" i="11"/>
  <c r="F27" i="27"/>
  <c r="F30" i="19"/>
  <c r="F27" i="14"/>
  <c r="F30" i="10"/>
  <c r="F27" i="18"/>
  <c r="F27" i="30"/>
  <c r="F30" i="11"/>
  <c r="F27" i="15"/>
  <c r="F27" i="12"/>
  <c r="F27" i="20"/>
  <c r="F27" i="13"/>
  <c r="E27" i="27"/>
  <c r="E27" i="20"/>
  <c r="E27" i="18"/>
  <c r="E30" i="19"/>
  <c r="E27" i="15"/>
  <c r="E27" i="30"/>
  <c r="E27" i="14"/>
  <c r="E27" i="13"/>
  <c r="E27" i="12"/>
  <c r="E30" i="11"/>
  <c r="E30" i="10"/>
  <c r="D27" i="27"/>
  <c r="D30" i="19"/>
  <c r="D27" i="14"/>
  <c r="D30" i="10"/>
  <c r="D27" i="20"/>
  <c r="D27" i="13"/>
  <c r="D27" i="15"/>
  <c r="D27" i="12"/>
  <c r="D27" i="18"/>
  <c r="D27" i="30"/>
  <c r="D30" i="11"/>
  <c r="C27" i="20"/>
  <c r="C27" i="18"/>
  <c r="C27" i="30"/>
  <c r="C27" i="13"/>
  <c r="C30" i="11"/>
  <c r="C30" i="19"/>
  <c r="C30" i="10"/>
  <c r="C27" i="27"/>
  <c r="C27" i="15"/>
  <c r="C27" i="14"/>
  <c r="C27" i="12"/>
  <c r="J27" i="27"/>
  <c r="J27" i="20"/>
  <c r="J27" i="18"/>
  <c r="J30" i="19"/>
  <c r="J27" i="15"/>
  <c r="J27" i="30"/>
  <c r="J27" i="14"/>
  <c r="J27" i="13"/>
  <c r="J27" i="12"/>
  <c r="J30" i="11"/>
  <c r="J30" i="10"/>
  <c r="I27" i="27"/>
  <c r="I27" i="20"/>
  <c r="I27" i="18"/>
  <c r="I30" i="19"/>
  <c r="I27" i="15"/>
  <c r="I27" i="30"/>
  <c r="I27" i="14"/>
  <c r="I27" i="13"/>
  <c r="I27" i="12"/>
  <c r="I30" i="11"/>
  <c r="I30" i="10"/>
  <c r="A3" i="18"/>
  <c r="A22" i="18" s="1"/>
  <c r="A3" i="19" l="1"/>
  <c r="A25" i="19" s="1"/>
  <c r="A3" i="15"/>
  <c r="A22" i="15" s="1"/>
  <c r="A3" i="14"/>
  <c r="A22" i="14" s="1"/>
  <c r="A3" i="13"/>
  <c r="A22" i="13" s="1"/>
  <c r="A3" i="12"/>
  <c r="A22" i="12" s="1"/>
  <c r="A3" i="11"/>
  <c r="A25" i="11" s="1"/>
  <c r="A3" i="10"/>
  <c r="A25" i="10" s="1"/>
  <c r="J28" i="8" l="1"/>
  <c r="J28" i="31" s="1"/>
  <c r="I28" i="8"/>
  <c r="I28" i="31" s="1"/>
  <c r="H28" i="8"/>
  <c r="H28" i="31" s="1"/>
  <c r="F28" i="8"/>
  <c r="F28" i="31" s="1"/>
  <c r="E28" i="8"/>
  <c r="E28" i="31" s="1"/>
  <c r="D28" i="8"/>
  <c r="D28" i="31" s="1"/>
  <c r="B28" i="8"/>
  <c r="B28" i="31" s="1"/>
  <c r="A28" i="8"/>
  <c r="A28" i="31" s="1"/>
  <c r="H28" i="27" l="1"/>
  <c r="H28" i="20"/>
  <c r="H28" i="18"/>
  <c r="H31" i="19"/>
  <c r="H28" i="15"/>
  <c r="H28" i="30"/>
  <c r="H28" i="14"/>
  <c r="H28" i="13"/>
  <c r="H28" i="12"/>
  <c r="H31" i="11"/>
  <c r="H31" i="10"/>
  <c r="D28" i="27"/>
  <c r="D28" i="20"/>
  <c r="D28" i="18"/>
  <c r="D31" i="19"/>
  <c r="D28" i="15"/>
  <c r="D28" i="30"/>
  <c r="D28" i="14"/>
  <c r="D28" i="13"/>
  <c r="D28" i="12"/>
  <c r="D31" i="11"/>
  <c r="D31" i="10"/>
  <c r="A28" i="27"/>
  <c r="A28" i="20"/>
  <c r="A28" i="18"/>
  <c r="A31" i="19"/>
  <c r="A28" i="15"/>
  <c r="A28" i="30"/>
  <c r="A28" i="14"/>
  <c r="A28" i="13"/>
  <c r="A28" i="12"/>
  <c r="A31" i="11"/>
  <c r="A31" i="10"/>
  <c r="E28" i="27"/>
  <c r="E28" i="20"/>
  <c r="E28" i="18"/>
  <c r="E31" i="19"/>
  <c r="E28" i="15"/>
  <c r="E28" i="30"/>
  <c r="E28" i="14"/>
  <c r="E28" i="13"/>
  <c r="E28" i="12"/>
  <c r="E31" i="11"/>
  <c r="E31" i="10"/>
  <c r="B28" i="27"/>
  <c r="B28" i="20"/>
  <c r="B28" i="18"/>
  <c r="B31" i="19"/>
  <c r="B28" i="15"/>
  <c r="B28" i="30"/>
  <c r="B28" i="14"/>
  <c r="B28" i="13"/>
  <c r="B28" i="12"/>
  <c r="B31" i="11"/>
  <c r="B31" i="10"/>
  <c r="F28" i="27"/>
  <c r="F28" i="20"/>
  <c r="F28" i="18"/>
  <c r="F31" i="19"/>
  <c r="F28" i="15"/>
  <c r="F28" i="30"/>
  <c r="F28" i="14"/>
  <c r="F28" i="13"/>
  <c r="F28" i="12"/>
  <c r="F31" i="11"/>
  <c r="F31" i="10"/>
  <c r="I28" i="27"/>
  <c r="I28" i="20"/>
  <c r="I28" i="18"/>
  <c r="I31" i="19"/>
  <c r="I28" i="15"/>
  <c r="I28" i="30"/>
  <c r="I28" i="14"/>
  <c r="I28" i="13"/>
  <c r="I28" i="12"/>
  <c r="I31" i="11"/>
  <c r="I31" i="10"/>
  <c r="G14" i="19"/>
  <c r="G14" i="11"/>
  <c r="G14" i="10"/>
  <c r="J28" i="27"/>
  <c r="J28" i="20"/>
  <c r="J28" i="18"/>
  <c r="J31" i="19"/>
  <c r="J28" i="15"/>
  <c r="J28" i="30"/>
  <c r="J28" i="14"/>
  <c r="J28" i="13"/>
  <c r="J28" i="12"/>
  <c r="J31" i="11"/>
  <c r="J31" i="10"/>
  <c r="C28" i="8"/>
  <c r="C28" i="31" s="1"/>
  <c r="G28" i="8"/>
  <c r="G28" i="31" s="1"/>
  <c r="C28" i="27" l="1"/>
  <c r="C28" i="20"/>
  <c r="C28" i="18"/>
  <c r="C31" i="19"/>
  <c r="C28" i="15"/>
  <c r="C28" i="30"/>
  <c r="C28" i="14"/>
  <c r="C28" i="13"/>
  <c r="C28" i="12"/>
  <c r="C31" i="11"/>
  <c r="C31" i="10"/>
  <c r="G28" i="27"/>
  <c r="G28" i="20"/>
  <c r="G28" i="18"/>
  <c r="G31" i="19"/>
  <c r="G28" i="15"/>
  <c r="G28" i="30"/>
  <c r="G28" i="14"/>
  <c r="G28" i="13"/>
  <c r="G28" i="12"/>
  <c r="G31" i="11"/>
  <c r="G31" i="10"/>
  <c r="D14" i="19"/>
  <c r="D14" i="10"/>
  <c r="D14" i="11"/>
  <c r="F14" i="19"/>
  <c r="F14" i="11"/>
  <c r="F14" i="10"/>
  <c r="I14" i="19"/>
  <c r="I14" i="11"/>
  <c r="I14" i="10"/>
  <c r="C15" i="19"/>
  <c r="C15" i="11"/>
  <c r="C15" i="10"/>
  <c r="E14" i="19"/>
  <c r="E14" i="11"/>
  <c r="E14" i="10"/>
  <c r="J14" i="19"/>
  <c r="J14" i="11"/>
  <c r="J14" i="10"/>
  <c r="H14" i="19"/>
  <c r="H14" i="11"/>
  <c r="H14" i="10"/>
  <c r="G15" i="19"/>
  <c r="G15" i="11"/>
  <c r="G15" i="10"/>
  <c r="B30" i="8"/>
  <c r="B30" i="31" s="1"/>
  <c r="B29" i="8"/>
  <c r="B29" i="31" s="1"/>
  <c r="H15" i="19" l="1"/>
  <c r="H15" i="11"/>
  <c r="H15" i="10"/>
  <c r="J15" i="19"/>
  <c r="J15" i="10"/>
  <c r="J15" i="11"/>
  <c r="E15" i="19"/>
  <c r="E15" i="11"/>
  <c r="E15" i="10"/>
  <c r="F15" i="19"/>
  <c r="F15" i="10"/>
  <c r="F15" i="11"/>
  <c r="G16" i="19"/>
  <c r="G16" i="11"/>
  <c r="G16" i="10"/>
  <c r="G29" i="8"/>
  <c r="G29" i="31" s="1"/>
  <c r="B29" i="27"/>
  <c r="B29" i="20"/>
  <c r="B29" i="18"/>
  <c r="B32" i="19"/>
  <c r="B29" i="15"/>
  <c r="B29" i="30"/>
  <c r="B29" i="14"/>
  <c r="B29" i="13"/>
  <c r="B29" i="12"/>
  <c r="B32" i="11"/>
  <c r="B32" i="10"/>
  <c r="C16" i="19"/>
  <c r="C16" i="11"/>
  <c r="C16" i="10"/>
  <c r="C29" i="8"/>
  <c r="C29" i="31" s="1"/>
  <c r="B30" i="27"/>
  <c r="B30" i="20"/>
  <c r="B30" i="18"/>
  <c r="B33" i="19"/>
  <c r="B30" i="15"/>
  <c r="B30" i="30"/>
  <c r="B30" i="14"/>
  <c r="B30" i="13"/>
  <c r="B30" i="12"/>
  <c r="B33" i="11"/>
  <c r="B33" i="10"/>
  <c r="I15" i="19"/>
  <c r="I15" i="11"/>
  <c r="I15" i="10"/>
  <c r="D15" i="19"/>
  <c r="D15" i="11"/>
  <c r="D15" i="10"/>
  <c r="C17" i="19" l="1"/>
  <c r="C17" i="11"/>
  <c r="C17" i="10"/>
  <c r="G29" i="27"/>
  <c r="G29" i="20"/>
  <c r="G29" i="18"/>
  <c r="G32" i="19"/>
  <c r="G29" i="15"/>
  <c r="G29" i="30"/>
  <c r="G29" i="14"/>
  <c r="G29" i="13"/>
  <c r="G29" i="12"/>
  <c r="G32" i="11"/>
  <c r="G32" i="10"/>
  <c r="D16" i="19"/>
  <c r="D16" i="10"/>
  <c r="D16" i="11"/>
  <c r="D29" i="8"/>
  <c r="D29" i="31" s="1"/>
  <c r="I16" i="19"/>
  <c r="I16" i="11"/>
  <c r="I16" i="10"/>
  <c r="I29" i="8"/>
  <c r="I29" i="31" s="1"/>
  <c r="C29" i="27"/>
  <c r="C29" i="20"/>
  <c r="C29" i="18"/>
  <c r="C32" i="19"/>
  <c r="C29" i="15"/>
  <c r="C29" i="30"/>
  <c r="C29" i="14"/>
  <c r="C29" i="13"/>
  <c r="C29" i="12"/>
  <c r="C32" i="11"/>
  <c r="C32" i="10"/>
  <c r="G17" i="19"/>
  <c r="G17" i="11"/>
  <c r="G17" i="10"/>
  <c r="F16" i="19"/>
  <c r="F16" i="11"/>
  <c r="F16" i="10"/>
  <c r="F29" i="8"/>
  <c r="F29" i="31" s="1"/>
  <c r="E16" i="19"/>
  <c r="E16" i="11"/>
  <c r="E16" i="10"/>
  <c r="E29" i="8"/>
  <c r="E29" i="31" s="1"/>
  <c r="J16" i="19"/>
  <c r="J16" i="11"/>
  <c r="J16" i="10"/>
  <c r="J29" i="8"/>
  <c r="J29" i="31" s="1"/>
  <c r="H16" i="19"/>
  <c r="H16" i="10"/>
  <c r="H16" i="11"/>
  <c r="H29" i="8"/>
  <c r="H29" i="31" s="1"/>
  <c r="J29" i="27" l="1"/>
  <c r="J29" i="20"/>
  <c r="J29" i="18"/>
  <c r="J32" i="19"/>
  <c r="J29" i="15"/>
  <c r="J29" i="30"/>
  <c r="J29" i="14"/>
  <c r="J29" i="13"/>
  <c r="J29" i="12"/>
  <c r="J32" i="11"/>
  <c r="J32" i="10"/>
  <c r="E17" i="19"/>
  <c r="E17" i="11"/>
  <c r="E17" i="10"/>
  <c r="D17" i="19"/>
  <c r="D17" i="11"/>
  <c r="D17" i="10"/>
  <c r="E29" i="27"/>
  <c r="E29" i="20"/>
  <c r="E29" i="18"/>
  <c r="E32" i="19"/>
  <c r="E29" i="15"/>
  <c r="E29" i="30"/>
  <c r="E29" i="14"/>
  <c r="E29" i="13"/>
  <c r="E29" i="12"/>
  <c r="E32" i="11"/>
  <c r="E32" i="10"/>
  <c r="F17" i="19"/>
  <c r="F17" i="10"/>
  <c r="F17" i="11"/>
  <c r="H29" i="27"/>
  <c r="H29" i="20"/>
  <c r="H29" i="18"/>
  <c r="H32" i="19"/>
  <c r="H29" i="15"/>
  <c r="H29" i="30"/>
  <c r="H29" i="14"/>
  <c r="H29" i="13"/>
  <c r="H29" i="12"/>
  <c r="H32" i="11"/>
  <c r="H32" i="10"/>
  <c r="F29" i="27"/>
  <c r="F29" i="20"/>
  <c r="F29" i="18"/>
  <c r="F32" i="19"/>
  <c r="F29" i="15"/>
  <c r="F29" i="30"/>
  <c r="F29" i="14"/>
  <c r="F29" i="13"/>
  <c r="F29" i="12"/>
  <c r="F32" i="11"/>
  <c r="F32" i="10"/>
  <c r="G18" i="19"/>
  <c r="G18" i="11"/>
  <c r="G18" i="10"/>
  <c r="G30" i="8"/>
  <c r="G30" i="31" s="1"/>
  <c r="I17" i="19"/>
  <c r="I17" i="11"/>
  <c r="I17" i="10"/>
  <c r="H17" i="19"/>
  <c r="H17" i="11"/>
  <c r="H17" i="10"/>
  <c r="J17" i="19"/>
  <c r="J17" i="10"/>
  <c r="J17" i="11"/>
  <c r="I29" i="27"/>
  <c r="I29" i="20"/>
  <c r="I29" i="18"/>
  <c r="I32" i="19"/>
  <c r="I29" i="15"/>
  <c r="I29" i="30"/>
  <c r="I29" i="14"/>
  <c r="I29" i="13"/>
  <c r="I29" i="12"/>
  <c r="I32" i="11"/>
  <c r="I32" i="10"/>
  <c r="D29" i="27"/>
  <c r="D29" i="20"/>
  <c r="D29" i="18"/>
  <c r="D32" i="19"/>
  <c r="D29" i="15"/>
  <c r="D29" i="30"/>
  <c r="D29" i="14"/>
  <c r="D29" i="13"/>
  <c r="D29" i="12"/>
  <c r="D32" i="11"/>
  <c r="D32" i="10"/>
  <c r="C18" i="19"/>
  <c r="C18" i="11"/>
  <c r="C18" i="10"/>
  <c r="C30" i="8"/>
  <c r="C30" i="31" s="1"/>
  <c r="I18" i="19" l="1"/>
  <c r="I18" i="11"/>
  <c r="I18" i="10"/>
  <c r="I30" i="8"/>
  <c r="I30" i="31" s="1"/>
  <c r="E18" i="19"/>
  <c r="E18" i="11"/>
  <c r="E18" i="10"/>
  <c r="E30" i="8"/>
  <c r="E30" i="31" s="1"/>
  <c r="G30" i="27"/>
  <c r="G30" i="20"/>
  <c r="G30" i="18"/>
  <c r="G33" i="19"/>
  <c r="G30" i="15"/>
  <c r="G30" i="30"/>
  <c r="G30" i="14"/>
  <c r="G30" i="13"/>
  <c r="G30" i="12"/>
  <c r="G33" i="11"/>
  <c r="G33" i="10"/>
  <c r="C30" i="27"/>
  <c r="C30" i="20"/>
  <c r="C30" i="18"/>
  <c r="C33" i="19"/>
  <c r="C30" i="15"/>
  <c r="C30" i="30"/>
  <c r="C30" i="14"/>
  <c r="C30" i="13"/>
  <c r="C30" i="12"/>
  <c r="C33" i="11"/>
  <c r="C33" i="10"/>
  <c r="J18" i="19"/>
  <c r="J18" i="11"/>
  <c r="J18" i="10"/>
  <c r="J30" i="8"/>
  <c r="J30" i="31" s="1"/>
  <c r="H18" i="19"/>
  <c r="H18" i="10"/>
  <c r="H18" i="11"/>
  <c r="H30" i="8"/>
  <c r="H30" i="31" s="1"/>
  <c r="F18" i="19"/>
  <c r="F18" i="11"/>
  <c r="F18" i="10"/>
  <c r="F30" i="8"/>
  <c r="F30" i="31" s="1"/>
  <c r="D18" i="19"/>
  <c r="D18" i="10"/>
  <c r="D18" i="11"/>
  <c r="D30" i="8"/>
  <c r="D30" i="31" s="1"/>
  <c r="E30" i="27" l="1"/>
  <c r="E30" i="20"/>
  <c r="E30" i="18"/>
  <c r="E33" i="19"/>
  <c r="E30" i="15"/>
  <c r="E30" i="30"/>
  <c r="E30" i="14"/>
  <c r="E30" i="13"/>
  <c r="E30" i="12"/>
  <c r="E33" i="11"/>
  <c r="E33" i="10"/>
  <c r="I30" i="27"/>
  <c r="I30" i="20"/>
  <c r="I30" i="18"/>
  <c r="I33" i="19"/>
  <c r="I30" i="15"/>
  <c r="I30" i="30"/>
  <c r="I30" i="14"/>
  <c r="I30" i="13"/>
  <c r="I30" i="12"/>
  <c r="I33" i="11"/>
  <c r="I33" i="10"/>
  <c r="D30" i="27"/>
  <c r="D30" i="20"/>
  <c r="D30" i="18"/>
  <c r="D33" i="19"/>
  <c r="D30" i="15"/>
  <c r="D30" i="30"/>
  <c r="D30" i="14"/>
  <c r="D30" i="13"/>
  <c r="D30" i="12"/>
  <c r="D33" i="11"/>
  <c r="D33" i="10"/>
  <c r="F30" i="27"/>
  <c r="F30" i="20"/>
  <c r="F30" i="18"/>
  <c r="F33" i="19"/>
  <c r="F30" i="15"/>
  <c r="F30" i="30"/>
  <c r="F30" i="14"/>
  <c r="F30" i="13"/>
  <c r="F30" i="12"/>
  <c r="F33" i="11"/>
  <c r="F33" i="10"/>
  <c r="H30" i="27"/>
  <c r="H30" i="20"/>
  <c r="H30" i="18"/>
  <c r="H33" i="19"/>
  <c r="H30" i="15"/>
  <c r="H30" i="30"/>
  <c r="H30" i="14"/>
  <c r="H30" i="13"/>
  <c r="H30" i="12"/>
  <c r="H33" i="11"/>
  <c r="H33" i="10"/>
  <c r="J30" i="27"/>
  <c r="J30" i="20"/>
  <c r="J30" i="18"/>
  <c r="J33" i="19"/>
  <c r="J30" i="15"/>
  <c r="J30" i="30"/>
  <c r="J30" i="14"/>
  <c r="J30" i="13"/>
  <c r="J30" i="12"/>
  <c r="J33" i="11"/>
  <c r="J33" i="10"/>
  <c r="N3" i="30"/>
  <c r="O3" i="14"/>
  <c r="O3" i="18"/>
  <c r="O3" i="15"/>
  <c r="O3" i="10"/>
  <c r="O3" i="11"/>
  <c r="O3" i="13"/>
  <c r="O3" i="19"/>
  <c r="O3" i="20"/>
  <c r="O3" i="12"/>
  <c r="A14" i="19" l="1"/>
  <c r="C14" i="19"/>
  <c r="C14" i="10"/>
  <c r="A14" i="10"/>
  <c r="B14" i="10"/>
  <c r="B14" i="19"/>
  <c r="C14" i="11"/>
  <c r="B14" i="11"/>
  <c r="A14" i="11"/>
  <c r="B15" i="19" l="1"/>
  <c r="B15" i="10"/>
  <c r="B15" i="11"/>
  <c r="A15" i="11"/>
  <c r="A15" i="19"/>
  <c r="A15" i="10"/>
  <c r="A16" i="19" l="1"/>
  <c r="A29" i="8"/>
  <c r="A29" i="31" s="1"/>
  <c r="A16" i="11"/>
  <c r="A16" i="10"/>
  <c r="A29" i="30" l="1"/>
  <c r="A32" i="11"/>
  <c r="A29" i="27"/>
  <c r="A32" i="19"/>
  <c r="A29" i="20"/>
  <c r="A29" i="14"/>
  <c r="A32" i="10"/>
  <c r="A29" i="13"/>
  <c r="A29" i="15"/>
  <c r="A29" i="12"/>
  <c r="A29" i="18"/>
</calcChain>
</file>

<file path=xl/sharedStrings.xml><?xml version="1.0" encoding="utf-8"?>
<sst xmlns="http://schemas.openxmlformats.org/spreadsheetml/2006/main" count="274" uniqueCount="55">
  <si>
    <t>Discount</t>
  </si>
  <si>
    <t>Number living on Gross Income</t>
  </si>
  <si>
    <t>Financial Eligiblity Fee Schedule</t>
  </si>
  <si>
    <r>
      <t xml:space="preserve">Financial Eligiblity </t>
    </r>
    <r>
      <rPr>
        <b/>
        <sz val="14"/>
        <color indexed="10"/>
        <rFont val="Arial"/>
        <family val="2"/>
      </rPr>
      <t xml:space="preserve">Hardship </t>
    </r>
    <r>
      <rPr>
        <b/>
        <sz val="14"/>
        <rFont val="Arial"/>
        <family val="2"/>
      </rPr>
      <t>Fee Schedule</t>
    </r>
  </si>
  <si>
    <t>Copay</t>
  </si>
  <si>
    <t>Region 1</t>
  </si>
  <si>
    <t>Copay per hour</t>
  </si>
  <si>
    <t>Copay per day</t>
  </si>
  <si>
    <t>Rate:</t>
  </si>
  <si>
    <t>Individual and Family Sessions</t>
  </si>
  <si>
    <t>Group other than IOP</t>
  </si>
  <si>
    <t xml:space="preserve">Service: </t>
  </si>
  <si>
    <t>Community Support  MH</t>
  </si>
  <si>
    <t>Unit:</t>
  </si>
  <si>
    <t xml:space="preserve"> per month</t>
  </si>
  <si>
    <t>Service:</t>
  </si>
  <si>
    <t xml:space="preserve"> Medication Management</t>
  </si>
  <si>
    <t xml:space="preserve">Rate: </t>
  </si>
  <si>
    <t xml:space="preserve">Unit: </t>
  </si>
  <si>
    <t>per 15 minutes</t>
  </si>
  <si>
    <t>Community Support SA</t>
  </si>
  <si>
    <t>per month</t>
  </si>
  <si>
    <t xml:space="preserve"> IOP</t>
  </si>
  <si>
    <t>per hour</t>
  </si>
  <si>
    <t>per Day</t>
  </si>
  <si>
    <t>Outpatient MH &amp; SA</t>
  </si>
  <si>
    <t>Day Support</t>
  </si>
  <si>
    <t>per hour/per day</t>
  </si>
  <si>
    <t>PPP</t>
  </si>
  <si>
    <t>Youth Transitional Support</t>
  </si>
  <si>
    <t>Copay Calculation</t>
  </si>
  <si>
    <t>Copay Group other than IOP</t>
  </si>
  <si>
    <t>per day</t>
  </si>
  <si>
    <t>Copay   50 min</t>
  </si>
  <si>
    <t>Partial pymt</t>
  </si>
  <si>
    <t>15 min</t>
  </si>
  <si>
    <t>Partial Pymt</t>
  </si>
  <si>
    <t>Assessment - SA</t>
  </si>
  <si>
    <t xml:space="preserve">Copay   </t>
  </si>
  <si>
    <t>1 Assessment</t>
  </si>
  <si>
    <t>ECS</t>
  </si>
  <si>
    <t>Use this one when doing new sliding fee chart for FY18</t>
  </si>
  <si>
    <t>Subacute/Post Commitment</t>
  </si>
  <si>
    <t xml:space="preserve">Day Rehabilitation </t>
  </si>
  <si>
    <t>3 -5 hours</t>
  </si>
  <si>
    <t>5 plus hours</t>
  </si>
  <si>
    <t xml:space="preserve">45 mins </t>
  </si>
  <si>
    <t xml:space="preserve">per hour per consumer </t>
  </si>
  <si>
    <t>per day(over 5 hours)</t>
  </si>
  <si>
    <t>3-5 hours</t>
  </si>
  <si>
    <t xml:space="preserve">Detox </t>
  </si>
  <si>
    <t>STR</t>
  </si>
  <si>
    <t>Assessment - MH</t>
  </si>
  <si>
    <t>EPC/Acute</t>
  </si>
  <si>
    <t xml:space="preserve">Emergency Psych Observation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</si>
</sst>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9" fontId="3" fillId="0" borderId="0" xfId="2" applyFont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9" fontId="2" fillId="0" borderId="1" xfId="2" applyFont="1" applyFill="1" applyBorder="1" applyAlignment="1">
      <alignment horizontal="center"/>
    </xf>
    <xf numFmtId="164" fontId="3" fillId="3" borderId="1" xfId="0" applyNumberFormat="1" applyFont="1" applyFill="1" applyBorder="1"/>
    <xf numFmtId="9" fontId="3" fillId="3" borderId="1" xfId="2" applyFont="1" applyFill="1" applyBorder="1"/>
    <xf numFmtId="164" fontId="3" fillId="4" borderId="1" xfId="1" applyNumberFormat="1" applyFont="1" applyFill="1" applyBorder="1"/>
    <xf numFmtId="9" fontId="3" fillId="4" borderId="1" xfId="2" applyFont="1" applyFill="1" applyBorder="1"/>
    <xf numFmtId="164" fontId="3" fillId="5" borderId="1" xfId="1" applyNumberFormat="1" applyFont="1" applyFill="1" applyBorder="1"/>
    <xf numFmtId="9" fontId="3" fillId="5" borderId="1" xfId="2" applyFont="1" applyFill="1" applyBorder="1"/>
    <xf numFmtId="164" fontId="3" fillId="6" borderId="1" xfId="1" applyNumberFormat="1" applyFont="1" applyFill="1" applyBorder="1"/>
    <xf numFmtId="9" fontId="3" fillId="6" borderId="1" xfId="2" applyFont="1" applyFill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/>
    <xf numFmtId="165" fontId="5" fillId="7" borderId="0" xfId="0" applyNumberFormat="1" applyFont="1" applyFill="1"/>
    <xf numFmtId="165" fontId="6" fillId="7" borderId="0" xfId="0" applyNumberFormat="1" applyFont="1" applyFill="1"/>
    <xf numFmtId="165" fontId="5" fillId="0" borderId="0" xfId="0" applyNumberFormat="1" applyFont="1" applyFill="1" applyAlignment="1">
      <alignment wrapText="1"/>
    </xf>
    <xf numFmtId="165" fontId="2" fillId="7" borderId="2" xfId="0" applyNumberFormat="1" applyFont="1" applyFill="1" applyBorder="1" applyAlignment="1">
      <alignment horizontal="center"/>
    </xf>
    <xf numFmtId="165" fontId="2" fillId="7" borderId="2" xfId="0" applyNumberFormat="1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7" borderId="0" xfId="0" applyFont="1" applyFill="1"/>
    <xf numFmtId="165" fontId="5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4" fontId="6" fillId="0" borderId="0" xfId="0" applyNumberFormat="1" applyFont="1" applyFill="1" applyAlignment="1"/>
    <xf numFmtId="14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4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4" fontId="6" fillId="0" borderId="0" xfId="0" applyNumberFormat="1" applyFont="1" applyFill="1" applyAlignment="1">
      <alignment horizontal="left"/>
    </xf>
    <xf numFmtId="0" fontId="6" fillId="0" borderId="4" xfId="0" applyFont="1" applyBorder="1" applyAlignment="1">
      <alignment horizontal="left"/>
    </xf>
    <xf numFmtId="14" fontId="6" fillId="0" borderId="0" xfId="0" applyNumberFormat="1" applyFont="1" applyAlignment="1"/>
    <xf numFmtId="8" fontId="6" fillId="0" borderId="0" xfId="0" applyNumberFormat="1" applyFont="1" applyFill="1" applyAlignment="1">
      <alignment horizontal="left"/>
    </xf>
    <xf numFmtId="14" fontId="6" fillId="0" borderId="4" xfId="0" applyNumberFormat="1" applyFont="1" applyFill="1" applyBorder="1" applyAlignment="1">
      <alignment horizontal="left"/>
    </xf>
    <xf numFmtId="8" fontId="6" fillId="0" borderId="4" xfId="0" applyNumberFormat="1" applyFont="1" applyFill="1" applyBorder="1" applyAlignment="1">
      <alignment horizontal="left"/>
    </xf>
    <xf numFmtId="8" fontId="6" fillId="0" borderId="4" xfId="0" applyNumberFormat="1" applyFont="1" applyBorder="1" applyAlignment="1">
      <alignment horizontal="left"/>
    </xf>
    <xf numFmtId="0" fontId="3" fillId="0" borderId="0" xfId="0" applyFont="1" applyFill="1" applyAlignment="1">
      <alignment horizontal="left"/>
    </xf>
    <xf numFmtId="165" fontId="3" fillId="0" borderId="0" xfId="0" applyNumberFormat="1" applyFont="1"/>
    <xf numFmtId="8" fontId="6" fillId="0" borderId="0" xfId="0" applyNumberFormat="1" applyFont="1" applyAlignment="1">
      <alignment horizontal="left"/>
    </xf>
    <xf numFmtId="165" fontId="3" fillId="0" borderId="0" xfId="0" applyNumberFormat="1" applyFont="1" applyFill="1"/>
    <xf numFmtId="0" fontId="6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8" fontId="6" fillId="0" borderId="0" xfId="0" applyNumberFormat="1" applyFont="1" applyAlignment="1">
      <alignment horizontal="center"/>
    </xf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left"/>
    </xf>
    <xf numFmtId="8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8" fontId="6" fillId="0" borderId="0" xfId="0" applyNumberFormat="1" applyFont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8" fontId="6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2" applyNumberFormat="1" applyFont="1"/>
    <xf numFmtId="2" fontId="3" fillId="0" borderId="0" xfId="0" applyNumberFormat="1" applyFont="1"/>
    <xf numFmtId="14" fontId="6" fillId="0" borderId="0" xfId="0" applyNumberFormat="1" applyFont="1" applyFill="1" applyAlignment="1">
      <alignment horizontal="left"/>
    </xf>
    <xf numFmtId="8" fontId="6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165" fontId="6" fillId="0" borderId="0" xfId="0" applyNumberFormat="1" applyFont="1" applyFill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="85" workbookViewId="0">
      <selection activeCell="U14" sqref="U1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4" width="13" style="3" hidden="1" customWidth="1"/>
    <col min="15" max="15" width="27.85546875" style="3" hidden="1" customWidth="1"/>
    <col min="16" max="16" width="27.28515625" style="3" hidden="1" customWidth="1"/>
    <col min="17" max="17" width="22.5703125" style="3" hidden="1" customWidth="1"/>
    <col min="18" max="18" width="17.7109375" style="3" customWidth="1"/>
    <col min="19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v>4480</v>
      </c>
    </row>
    <row r="4" spans="1:15" x14ac:dyDescent="0.25">
      <c r="A4" s="42" t="s">
        <v>11</v>
      </c>
      <c r="B4" s="38" t="s">
        <v>12</v>
      </c>
      <c r="C4" s="42"/>
      <c r="D4" s="34"/>
      <c r="E4" s="55" t="s">
        <v>34</v>
      </c>
      <c r="F4" s="34"/>
      <c r="G4" s="34"/>
      <c r="H4" s="32"/>
      <c r="I4" s="32"/>
      <c r="J4" s="32"/>
      <c r="K4" s="32"/>
      <c r="O4" s="3">
        <f>O3*2</f>
        <v>8960</v>
      </c>
    </row>
    <row r="5" spans="1:15" x14ac:dyDescent="0.25">
      <c r="A5" s="35" t="s">
        <v>8</v>
      </c>
      <c r="B5" s="43">
        <v>327.92</v>
      </c>
      <c r="C5" s="35"/>
      <c r="D5" s="32"/>
      <c r="E5" s="56">
        <v>27.26</v>
      </c>
      <c r="F5" s="32"/>
      <c r="G5" s="32"/>
      <c r="H5" s="32"/>
      <c r="I5" s="32"/>
      <c r="J5" s="32"/>
      <c r="K5" s="32"/>
    </row>
    <row r="6" spans="1:15" x14ac:dyDescent="0.25">
      <c r="A6" s="35" t="s">
        <v>13</v>
      </c>
      <c r="B6" s="40" t="s">
        <v>14</v>
      </c>
      <c r="C6" s="32"/>
      <c r="D6" s="32"/>
      <c r="E6" s="56" t="s">
        <v>35</v>
      </c>
      <c r="F6" s="32"/>
      <c r="G6" s="32"/>
      <c r="H6" s="32"/>
      <c r="I6" s="32"/>
      <c r="J6" s="32"/>
      <c r="K6" s="32"/>
    </row>
    <row r="7" spans="1:15" x14ac:dyDescent="0.25">
      <c r="A7" s="33"/>
      <c r="B7" s="32"/>
      <c r="C7" s="32"/>
      <c r="D7" s="32"/>
      <c r="E7" s="32"/>
      <c r="F7" s="32"/>
      <c r="G7" s="32"/>
      <c r="H7" s="32"/>
      <c r="I7" s="32"/>
      <c r="J7" s="34"/>
      <c r="K7" s="34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21720</v>
      </c>
      <c r="B13" s="11">
        <f t="shared" si="0"/>
        <v>26200</v>
      </c>
      <c r="C13" s="11">
        <f t="shared" si="0"/>
        <v>30680</v>
      </c>
      <c r="D13" s="11">
        <f t="shared" si="0"/>
        <v>35160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82</v>
      </c>
      <c r="O13" s="48">
        <f>+B5*0.25</f>
        <v>81.98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164</v>
      </c>
      <c r="O14" s="48">
        <f>+B5*0.5</f>
        <v>163.96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246</v>
      </c>
      <c r="O15" s="48">
        <f>+B5*0.75</f>
        <v>245.94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68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P21" s="3">
        <f>53374-57564</f>
        <v>-4190</v>
      </c>
    </row>
    <row r="22" spans="1:16" x14ac:dyDescent="0.25">
      <c r="A22" s="79">
        <f>+A3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P22" s="3">
        <f>44120-40890</f>
        <v>3230</v>
      </c>
    </row>
    <row r="24" spans="1:16" ht="30.75" customHeight="1" x14ac:dyDescent="0.25">
      <c r="A24" s="3" t="s">
        <v>1</v>
      </c>
      <c r="L24" s="24"/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</row>
    <row r="26" spans="1:16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</row>
    <row r="27" spans="1:16" x14ac:dyDescent="0.25">
      <c r="A27" s="9">
        <f t="shared" ref="A27:J27" si="2">+A12</f>
        <v>12760</v>
      </c>
      <c r="B27" s="9">
        <f t="shared" si="2"/>
        <v>17240</v>
      </c>
      <c r="C27" s="9">
        <f t="shared" si="2"/>
        <v>21720</v>
      </c>
      <c r="D27" s="9">
        <f t="shared" si="2"/>
        <v>26200</v>
      </c>
      <c r="E27" s="9">
        <f t="shared" si="2"/>
        <v>30680</v>
      </c>
      <c r="F27" s="9">
        <f t="shared" si="2"/>
        <v>35160</v>
      </c>
      <c r="G27" s="9">
        <f t="shared" si="2"/>
        <v>39640</v>
      </c>
      <c r="H27" s="9">
        <f t="shared" si="2"/>
        <v>44120</v>
      </c>
      <c r="I27" s="9">
        <f t="shared" si="2"/>
        <v>48601</v>
      </c>
      <c r="J27" s="9">
        <f t="shared" si="2"/>
        <v>53082</v>
      </c>
      <c r="K27" s="10">
        <v>1</v>
      </c>
      <c r="L27" s="22">
        <v>0</v>
      </c>
    </row>
    <row r="28" spans="1:16" x14ac:dyDescent="0.25">
      <c r="A28" s="11">
        <f t="shared" ref="A28:J28" si="3">A13</f>
        <v>21720</v>
      </c>
      <c r="B28" s="11">
        <f t="shared" si="3"/>
        <v>26200</v>
      </c>
      <c r="C28" s="11">
        <f t="shared" si="3"/>
        <v>30680</v>
      </c>
      <c r="D28" s="11">
        <f t="shared" si="3"/>
        <v>35160</v>
      </c>
      <c r="E28" s="11">
        <f t="shared" si="3"/>
        <v>39640</v>
      </c>
      <c r="F28" s="11">
        <f t="shared" si="3"/>
        <v>44120</v>
      </c>
      <c r="G28" s="11">
        <f t="shared" si="3"/>
        <v>48601</v>
      </c>
      <c r="H28" s="11">
        <f t="shared" si="3"/>
        <v>53082</v>
      </c>
      <c r="I28" s="11">
        <f t="shared" si="3"/>
        <v>57564</v>
      </c>
      <c r="J28" s="11">
        <f t="shared" si="3"/>
        <v>62045</v>
      </c>
      <c r="K28" s="12">
        <v>1</v>
      </c>
      <c r="L28" s="22">
        <v>0</v>
      </c>
    </row>
    <row r="29" spans="1:16" x14ac:dyDescent="0.25">
      <c r="A29" s="15">
        <f t="shared" ref="A29:J29" si="4">A14</f>
        <v>35160</v>
      </c>
      <c r="B29" s="15">
        <f t="shared" si="4"/>
        <v>39640</v>
      </c>
      <c r="C29" s="15">
        <f t="shared" si="4"/>
        <v>44120</v>
      </c>
      <c r="D29" s="15">
        <f t="shared" si="4"/>
        <v>48601</v>
      </c>
      <c r="E29" s="15">
        <f t="shared" si="4"/>
        <v>53082</v>
      </c>
      <c r="F29" s="15">
        <f t="shared" si="4"/>
        <v>57564</v>
      </c>
      <c r="G29" s="15">
        <f t="shared" si="4"/>
        <v>62045</v>
      </c>
      <c r="H29" s="15">
        <f t="shared" si="4"/>
        <v>66526</v>
      </c>
      <c r="I29" s="15">
        <f t="shared" si="4"/>
        <v>71007</v>
      </c>
      <c r="J29" s="15">
        <f t="shared" si="4"/>
        <v>75488</v>
      </c>
      <c r="K29" s="16">
        <v>0.9</v>
      </c>
      <c r="L29" s="22">
        <v>20</v>
      </c>
      <c r="O29" s="48">
        <f>+B5*0.1</f>
        <v>32.792000000000002</v>
      </c>
    </row>
    <row r="30" spans="1:16" x14ac:dyDescent="0.25">
      <c r="A30" s="13">
        <f>A15</f>
        <v>44120</v>
      </c>
      <c r="B30" s="13">
        <f t="shared" ref="B30:J30" si="5">B15</f>
        <v>48601</v>
      </c>
      <c r="C30" s="13">
        <f t="shared" si="5"/>
        <v>53082</v>
      </c>
      <c r="D30" s="13">
        <f t="shared" si="5"/>
        <v>57564</v>
      </c>
      <c r="E30" s="13">
        <f t="shared" si="5"/>
        <v>62045</v>
      </c>
      <c r="F30" s="13">
        <f t="shared" si="5"/>
        <v>66526</v>
      </c>
      <c r="G30" s="13">
        <f t="shared" si="5"/>
        <v>71007</v>
      </c>
      <c r="H30" s="13">
        <f t="shared" si="5"/>
        <v>75488</v>
      </c>
      <c r="I30" s="13">
        <f t="shared" si="5"/>
        <v>79970</v>
      </c>
      <c r="J30" s="13">
        <f t="shared" si="5"/>
        <v>84451</v>
      </c>
      <c r="K30" s="14">
        <v>0.85</v>
      </c>
      <c r="L30" s="22">
        <v>30</v>
      </c>
      <c r="O30" s="48">
        <f>+B5*0.15</f>
        <v>49.188000000000002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1:K1"/>
    <mergeCell ref="A33:K33"/>
    <mergeCell ref="A2:K2"/>
    <mergeCell ref="A3:K3"/>
    <mergeCell ref="A21:K21"/>
    <mergeCell ref="A22:K22"/>
  </mergeCells>
  <pageMargins left="0.49" right="0.18" top="0.41" bottom="0.47" header="0.38" footer="0.5"/>
  <pageSetup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85" zoomScaleNormal="85" workbookViewId="0">
      <selection activeCell="A33" sqref="A33:K3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 customWidth="1"/>
    <col min="13" max="15" width="13" style="3" hidden="1" customWidth="1"/>
    <col min="16" max="16" width="0" style="3" hidden="1" customWidth="1"/>
    <col min="17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N3" s="3">
        <f>+'CS MH'!O3</f>
        <v>4480</v>
      </c>
    </row>
    <row r="4" spans="1:15" x14ac:dyDescent="0.25">
      <c r="A4" s="60" t="s">
        <v>11</v>
      </c>
      <c r="B4" s="60" t="s">
        <v>37</v>
      </c>
      <c r="C4" s="60"/>
      <c r="D4" s="62"/>
      <c r="E4" s="62"/>
      <c r="F4" s="62"/>
      <c r="G4" s="62"/>
      <c r="H4" s="62"/>
      <c r="I4" s="62"/>
      <c r="J4" s="62"/>
      <c r="K4" s="62"/>
      <c r="N4" s="3">
        <v>8320</v>
      </c>
    </row>
    <row r="5" spans="1:15" ht="11.25" customHeight="1" x14ac:dyDescent="0.25">
      <c r="A5" s="60"/>
      <c r="B5" s="60"/>
      <c r="C5" s="60"/>
      <c r="D5" s="62"/>
      <c r="E5" s="62"/>
      <c r="F5" s="62"/>
      <c r="G5" s="62"/>
      <c r="H5" s="62"/>
      <c r="I5" s="62"/>
      <c r="J5" s="62"/>
      <c r="K5" s="62"/>
    </row>
    <row r="6" spans="1:15" x14ac:dyDescent="0.25">
      <c r="A6" s="65" t="s">
        <v>17</v>
      </c>
      <c r="B6" s="66">
        <v>250.68</v>
      </c>
      <c r="C6" s="65" t="s">
        <v>39</v>
      </c>
      <c r="D6" s="31"/>
      <c r="E6" s="63"/>
      <c r="F6" s="64"/>
      <c r="G6" s="63"/>
      <c r="H6" s="62"/>
      <c r="I6" s="62"/>
      <c r="J6" s="62"/>
      <c r="K6" s="62"/>
    </row>
    <row r="7" spans="1:15" x14ac:dyDescent="0.25">
      <c r="A7" s="40"/>
      <c r="B7" s="43"/>
      <c r="C7" s="40"/>
      <c r="D7" s="47"/>
      <c r="E7" s="47"/>
      <c r="F7" s="31"/>
      <c r="G7" s="31"/>
      <c r="H7" s="62"/>
      <c r="I7" s="62"/>
      <c r="J7" s="62"/>
      <c r="K7" s="62"/>
    </row>
    <row r="8" spans="1:15" x14ac:dyDescent="0.25">
      <c r="A8" s="40"/>
      <c r="B8" s="43"/>
      <c r="C8" s="40"/>
      <c r="D8" s="47"/>
      <c r="E8" s="47"/>
      <c r="F8" s="31"/>
      <c r="G8" s="31"/>
      <c r="H8" s="67"/>
      <c r="I8" s="67"/>
      <c r="J8" s="67"/>
      <c r="K8" s="67"/>
    </row>
    <row r="9" spans="1:15" x14ac:dyDescent="0.25">
      <c r="A9" s="3" t="s">
        <v>1</v>
      </c>
      <c r="N9" s="3" t="s">
        <v>30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12760</v>
      </c>
      <c r="B13" s="11">
        <f t="shared" si="0"/>
        <v>17240</v>
      </c>
      <c r="C13" s="11">
        <f t="shared" si="0"/>
        <v>21720</v>
      </c>
      <c r="D13" s="11">
        <f t="shared" si="0"/>
        <v>26200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63</v>
      </c>
      <c r="O13" s="48">
        <f>+B6*0.25</f>
        <v>62.67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126</v>
      </c>
      <c r="O14" s="48">
        <f>+B6*0.5</f>
        <v>125.34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189</v>
      </c>
      <c r="O15" s="48">
        <f>+B6*0.75</f>
        <v>188.01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N16" s="48"/>
    </row>
    <row r="17" spans="1:14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N17" s="48"/>
    </row>
    <row r="18" spans="1:1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N18" s="48"/>
    </row>
    <row r="19" spans="1:14" x14ac:dyDescent="0.25">
      <c r="N19" s="48"/>
    </row>
    <row r="20" spans="1:14" x14ac:dyDescent="0.25">
      <c r="N20" s="48"/>
    </row>
    <row r="21" spans="1:14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N21" s="48"/>
    </row>
    <row r="22" spans="1:14" x14ac:dyDescent="0.25">
      <c r="A22" s="79">
        <f>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N22" s="48"/>
    </row>
    <row r="23" spans="1:14" x14ac:dyDescent="0.25">
      <c r="N23" s="48"/>
    </row>
    <row r="24" spans="1:14" ht="30.75" customHeight="1" x14ac:dyDescent="0.25">
      <c r="A24" s="3" t="s">
        <v>1</v>
      </c>
      <c r="L24" s="24"/>
      <c r="N24" s="48"/>
    </row>
    <row r="25" spans="1:14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38</v>
      </c>
      <c r="N25" s="48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  <c r="N26" s="48"/>
    </row>
    <row r="27" spans="1:14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  <c r="N27" s="48"/>
    </row>
    <row r="28" spans="1:14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  <c r="N28" s="48"/>
    </row>
    <row r="29" spans="1:14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v>20</v>
      </c>
      <c r="N29" s="50">
        <f>+B6*0.1</f>
        <v>25.068000000000001</v>
      </c>
    </row>
    <row r="30" spans="1:14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v>30</v>
      </c>
      <c r="N30" s="48">
        <f>+B6*0.15</f>
        <v>37.601999999999997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22:K22"/>
    <mergeCell ref="A33:K33"/>
    <mergeCell ref="A1:K1"/>
    <mergeCell ref="A2:K2"/>
    <mergeCell ref="A3:K3"/>
    <mergeCell ref="A21:K21"/>
  </mergeCells>
  <pageMargins left="0.49" right="0.18" top="0.41" bottom="0.47" header="0.38" footer="0.5"/>
  <pageSetup scale="6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85" zoomScaleNormal="85" workbookViewId="0">
      <selection activeCell="W29" sqref="W28:W29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2.7109375" style="21" bestFit="1" customWidth="1"/>
    <col min="13" max="13" width="12.28515625" style="3" customWidth="1"/>
    <col min="14" max="17" width="13" style="3" hidden="1" customWidth="1"/>
    <col min="18" max="19" width="0" style="3" hidden="1" customWidth="1"/>
    <col min="20" max="16384" width="13" style="3"/>
  </cols>
  <sheetData>
    <row r="1" spans="1:17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7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7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f>+'CS MH'!O3</f>
        <v>4480</v>
      </c>
    </row>
    <row r="4" spans="1:17" x14ac:dyDescent="0.25">
      <c r="A4" s="38" t="s">
        <v>11</v>
      </c>
      <c r="B4" s="38" t="s">
        <v>26</v>
      </c>
      <c r="C4" s="38"/>
      <c r="D4" s="28"/>
      <c r="E4" s="28"/>
      <c r="F4" s="28"/>
      <c r="G4" s="28"/>
      <c r="H4" s="28"/>
      <c r="I4" s="28"/>
      <c r="J4" s="28"/>
      <c r="K4" s="28"/>
      <c r="O4" s="3">
        <v>8320</v>
      </c>
    </row>
    <row r="5" spans="1:17" x14ac:dyDescent="0.25">
      <c r="A5" s="38" t="s">
        <v>17</v>
      </c>
      <c r="B5" s="49">
        <v>16.32</v>
      </c>
      <c r="C5" s="38" t="s">
        <v>49</v>
      </c>
      <c r="G5" s="28"/>
      <c r="H5" s="28"/>
      <c r="I5" s="28"/>
      <c r="J5" s="28"/>
      <c r="K5" s="28"/>
    </row>
    <row r="6" spans="1:17" x14ac:dyDescent="0.25">
      <c r="A6" s="38" t="s">
        <v>17</v>
      </c>
      <c r="B6" s="49">
        <v>32.64</v>
      </c>
      <c r="C6" s="51" t="s">
        <v>48</v>
      </c>
      <c r="D6" s="28"/>
      <c r="E6" s="28"/>
      <c r="F6" s="28"/>
      <c r="G6" s="28"/>
      <c r="H6" s="28"/>
      <c r="I6" s="28"/>
      <c r="J6" s="28"/>
      <c r="K6" s="28"/>
    </row>
    <row r="7" spans="1:17" x14ac:dyDescent="0.25">
      <c r="A7" s="38" t="s">
        <v>13</v>
      </c>
      <c r="B7" s="38" t="s">
        <v>27</v>
      </c>
      <c r="C7" s="51"/>
      <c r="D7" s="28"/>
      <c r="E7" s="28"/>
      <c r="F7" s="28"/>
      <c r="G7" s="28"/>
      <c r="H7" s="28"/>
      <c r="I7" s="28"/>
      <c r="J7" s="28"/>
      <c r="K7" s="28"/>
    </row>
    <row r="8" spans="1:17" x14ac:dyDescent="0.25">
      <c r="A8" s="31"/>
      <c r="B8" s="31"/>
      <c r="C8" s="31"/>
    </row>
    <row r="9" spans="1:17" x14ac:dyDescent="0.25">
      <c r="A9" s="3" t="s">
        <v>1</v>
      </c>
      <c r="P9" s="3" t="s">
        <v>30</v>
      </c>
    </row>
    <row r="10" spans="1:17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7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7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7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9</v>
      </c>
      <c r="O13" s="48">
        <f>+B6*0.25</f>
        <v>8.16</v>
      </c>
    </row>
    <row r="14" spans="1:17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17</v>
      </c>
      <c r="O14" s="48">
        <f>+B6*0.5</f>
        <v>16.32</v>
      </c>
    </row>
    <row r="15" spans="1:17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25</v>
      </c>
      <c r="O15" s="48">
        <f>+B6*0.75</f>
        <v>24.48</v>
      </c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M16" s="30"/>
      <c r="P16" s="48"/>
      <c r="Q16" s="48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M17" s="30"/>
      <c r="P17" s="48"/>
      <c r="Q17" s="48"/>
    </row>
    <row r="18" spans="1:17" x14ac:dyDescent="0.25">
      <c r="M18" s="30"/>
      <c r="P18" s="48"/>
      <c r="Q18" s="48"/>
    </row>
    <row r="19" spans="1:17" x14ac:dyDescent="0.25">
      <c r="M19" s="30"/>
      <c r="P19" s="48"/>
      <c r="Q19" s="48"/>
    </row>
    <row r="20" spans="1:17" x14ac:dyDescent="0.25">
      <c r="M20" s="30"/>
      <c r="P20" s="48"/>
      <c r="Q20" s="48"/>
    </row>
    <row r="21" spans="1:17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M21" s="30"/>
      <c r="P21" s="48"/>
      <c r="Q21" s="48"/>
    </row>
    <row r="22" spans="1:17" x14ac:dyDescent="0.25">
      <c r="A22" s="79">
        <f>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M22" s="30"/>
      <c r="P22" s="48"/>
      <c r="Q22" s="48"/>
    </row>
    <row r="23" spans="1:17" x14ac:dyDescent="0.25">
      <c r="M23" s="30"/>
      <c r="P23" s="48"/>
      <c r="Q23" s="48"/>
    </row>
    <row r="24" spans="1:17" ht="30.75" customHeight="1" x14ac:dyDescent="0.25">
      <c r="A24" s="3" t="s">
        <v>1</v>
      </c>
      <c r="L24" s="24"/>
      <c r="M24" s="30"/>
      <c r="P24" s="48"/>
      <c r="Q24" s="48"/>
    </row>
    <row r="25" spans="1:17" ht="39.75" customHeight="1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6</v>
      </c>
      <c r="M25" s="26" t="s">
        <v>7</v>
      </c>
      <c r="P25" s="48"/>
      <c r="Q25" s="48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  <c r="M26" s="22"/>
      <c r="P26" s="48"/>
      <c r="Q26" s="48"/>
    </row>
    <row r="27" spans="1:17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  <c r="M27" s="22">
        <v>0</v>
      </c>
      <c r="P27" s="48"/>
      <c r="Q27" s="48"/>
    </row>
    <row r="28" spans="1:17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  <c r="M28" s="22">
        <v>0</v>
      </c>
      <c r="P28" s="48"/>
      <c r="Q28" s="48"/>
    </row>
    <row r="29" spans="1:17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f>ROUNDUP(P29,0)</f>
        <v>4</v>
      </c>
      <c r="M29" s="22">
        <f>ROUNDUP(Q29,0)</f>
        <v>4</v>
      </c>
      <c r="P29" s="48">
        <f>+B6*0.1</f>
        <v>3.2640000000000002</v>
      </c>
      <c r="Q29" s="48">
        <f t="shared" ref="Q29" si="2">+$B$6*0.1</f>
        <v>3.2640000000000002</v>
      </c>
    </row>
    <row r="30" spans="1:17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f>ROUNDUP(P30,0)</f>
        <v>5</v>
      </c>
      <c r="M30" s="22">
        <f>ROUNDUP(Q30,0)</f>
        <v>5</v>
      </c>
      <c r="P30" s="48">
        <f>+B6*0.15</f>
        <v>4.8959999999999999</v>
      </c>
      <c r="Q30" s="48">
        <f>+$B$6*0.15</f>
        <v>4.8959999999999999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21:K21"/>
    <mergeCell ref="A22:K22"/>
    <mergeCell ref="A33:K33"/>
    <mergeCell ref="A1:K1"/>
    <mergeCell ref="A2:K2"/>
    <mergeCell ref="A3:K3"/>
  </mergeCells>
  <pageMargins left="0.49" right="0.18" top="0.41" bottom="0.47" header="0.38" footer="0.5"/>
  <pageSetup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zoomScale="85" workbookViewId="0">
      <selection activeCell="U31" sqref="U31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.5703125" style="5" customWidth="1"/>
    <col min="12" max="12" width="13" style="21"/>
    <col min="13" max="13" width="0" style="3" hidden="1" customWidth="1"/>
    <col min="14" max="14" width="15.28515625" style="3" hidden="1" customWidth="1"/>
    <col min="15" max="15" width="16" style="3" hidden="1" customWidth="1"/>
    <col min="16" max="16" width="14.140625" style="3" hidden="1" customWidth="1"/>
    <col min="17" max="17" width="0" style="3" hidden="1" customWidth="1"/>
    <col min="18" max="16384" width="13" style="3"/>
  </cols>
  <sheetData>
    <row r="1" spans="1:18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8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8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73" t="s">
        <v>41</v>
      </c>
      <c r="M3" s="6"/>
      <c r="N3" s="6"/>
      <c r="O3" s="6">
        <f>+'CS MH'!O3</f>
        <v>4480</v>
      </c>
      <c r="P3" s="6"/>
      <c r="Q3" s="6"/>
      <c r="R3" s="6"/>
    </row>
    <row r="4" spans="1:18" x14ac:dyDescent="0.25">
      <c r="A4" s="42" t="s">
        <v>11</v>
      </c>
      <c r="B4" s="38" t="s">
        <v>28</v>
      </c>
      <c r="C4" s="42"/>
      <c r="D4" s="28"/>
      <c r="E4" s="28"/>
      <c r="F4" s="28"/>
      <c r="G4" s="28"/>
      <c r="H4" s="28"/>
      <c r="I4" s="28"/>
      <c r="J4" s="28"/>
      <c r="K4" s="28"/>
      <c r="L4" s="73"/>
      <c r="M4" s="6"/>
      <c r="N4" s="6"/>
      <c r="O4" s="6">
        <v>8320</v>
      </c>
      <c r="P4" s="6"/>
      <c r="Q4" s="6"/>
      <c r="R4" s="6"/>
    </row>
    <row r="5" spans="1:18" x14ac:dyDescent="0.25">
      <c r="A5" s="42" t="s">
        <v>17</v>
      </c>
      <c r="B5" s="43">
        <v>896.54</v>
      </c>
      <c r="C5" s="42"/>
      <c r="D5" s="28"/>
      <c r="E5" s="28"/>
      <c r="F5" s="28"/>
      <c r="G5" s="28"/>
      <c r="H5" s="28"/>
      <c r="I5" s="28"/>
      <c r="J5" s="28"/>
      <c r="K5" s="28"/>
      <c r="L5" s="73"/>
      <c r="M5" s="6"/>
      <c r="N5" s="6"/>
      <c r="O5" s="6"/>
      <c r="P5" s="6"/>
      <c r="Q5" s="6"/>
      <c r="R5" s="6"/>
    </row>
    <row r="6" spans="1:18" x14ac:dyDescent="0.25">
      <c r="A6" s="42" t="s">
        <v>18</v>
      </c>
      <c r="B6" s="38" t="s">
        <v>21</v>
      </c>
      <c r="C6" s="39"/>
      <c r="D6" s="28"/>
      <c r="E6" s="28"/>
      <c r="F6" s="28"/>
      <c r="G6" s="28"/>
      <c r="H6" s="28"/>
      <c r="I6" s="28"/>
      <c r="J6" s="28"/>
      <c r="K6" s="28"/>
      <c r="L6" s="73"/>
      <c r="M6" s="6"/>
      <c r="N6" s="6"/>
      <c r="O6" s="6"/>
      <c r="P6" s="6"/>
      <c r="Q6" s="6"/>
      <c r="R6" s="6"/>
    </row>
    <row r="7" spans="1:18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</row>
    <row r="9" spans="1:18" x14ac:dyDescent="0.25">
      <c r="A9" s="3" t="s">
        <v>1</v>
      </c>
    </row>
    <row r="10" spans="1:18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8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8" x14ac:dyDescent="0.25">
      <c r="A12" s="9">
        <f>+'CS MH'!A12</f>
        <v>12760</v>
      </c>
      <c r="B12" s="9">
        <f>+'CS MH'!B12</f>
        <v>17240</v>
      </c>
      <c r="C12" s="9">
        <f>+'CS MH'!C12</f>
        <v>21720</v>
      </c>
      <c r="D12" s="9">
        <f>+'CS MH'!D12</f>
        <v>26200</v>
      </c>
      <c r="E12" s="9">
        <f>+'CS MH'!E12</f>
        <v>30680</v>
      </c>
      <c r="F12" s="9">
        <f>+'CS MH'!F12</f>
        <v>35160</v>
      </c>
      <c r="G12" s="9">
        <f>+'CS MH'!G12</f>
        <v>39640</v>
      </c>
      <c r="H12" s="9">
        <f>+'CS MH'!H12</f>
        <v>44120</v>
      </c>
      <c r="I12" s="9">
        <f>+'CS MH'!I12</f>
        <v>48601</v>
      </c>
      <c r="J12" s="9">
        <f>+'CS MH'!J12</f>
        <v>53082</v>
      </c>
      <c r="K12" s="10">
        <v>1</v>
      </c>
      <c r="L12" s="22">
        <v>0</v>
      </c>
    </row>
    <row r="13" spans="1:18" x14ac:dyDescent="0.25">
      <c r="A13" s="11">
        <f>+'CS MH'!A13</f>
        <v>21720</v>
      </c>
      <c r="B13" s="11">
        <f>+'CS MH'!B13</f>
        <v>26200</v>
      </c>
      <c r="C13" s="11">
        <f>+'CS MH'!C13</f>
        <v>30680</v>
      </c>
      <c r="D13" s="11">
        <f>+'CS MH'!D13</f>
        <v>35160</v>
      </c>
      <c r="E13" s="11">
        <f>+'CS MH'!E13</f>
        <v>39640</v>
      </c>
      <c r="F13" s="11">
        <f>+'CS MH'!F13</f>
        <v>44120</v>
      </c>
      <c r="G13" s="11">
        <f>+'CS MH'!G13</f>
        <v>48601</v>
      </c>
      <c r="H13" s="11">
        <f>+'CS MH'!H13</f>
        <v>53082</v>
      </c>
      <c r="I13" s="11">
        <f>+'CS MH'!I13</f>
        <v>57564</v>
      </c>
      <c r="J13" s="11">
        <f>+'CS MH'!J13</f>
        <v>62045</v>
      </c>
      <c r="K13" s="12">
        <v>1</v>
      </c>
      <c r="L13" s="22">
        <v>0</v>
      </c>
    </row>
    <row r="14" spans="1:18" x14ac:dyDescent="0.25">
      <c r="A14" s="15" t="e">
        <f>+'CS MH'!#REF!</f>
        <v>#REF!</v>
      </c>
      <c r="B14" s="15" t="e">
        <f>+'CS MH'!#REF!</f>
        <v>#REF!</v>
      </c>
      <c r="C14" s="15" t="e">
        <f>+'CS MH'!#REF!</f>
        <v>#REF!</v>
      </c>
      <c r="D14" s="15" t="e">
        <f>+'CS MH'!#REF!</f>
        <v>#REF!</v>
      </c>
      <c r="E14" s="15" t="e">
        <f>+'CS MH'!#REF!</f>
        <v>#REF!</v>
      </c>
      <c r="F14" s="15" t="e">
        <f>+'CS MH'!#REF!</f>
        <v>#REF!</v>
      </c>
      <c r="G14" s="15" t="e">
        <f>+'CS MH'!#REF!</f>
        <v>#REF!</v>
      </c>
      <c r="H14" s="15" t="e">
        <f>+'CS MH'!#REF!</f>
        <v>#REF!</v>
      </c>
      <c r="I14" s="15" t="e">
        <f>+'CS MH'!#REF!</f>
        <v>#REF!</v>
      </c>
      <c r="J14" s="15" t="e">
        <f>+'CS MH'!#REF!</f>
        <v>#REF!</v>
      </c>
      <c r="K14" s="16">
        <v>0.9</v>
      </c>
      <c r="L14" s="22">
        <v>0</v>
      </c>
      <c r="O14" s="48">
        <f>+$B$5*0.1</f>
        <v>89.653999999999996</v>
      </c>
    </row>
    <row r="15" spans="1:18" x14ac:dyDescent="0.25">
      <c r="A15" s="15" t="e">
        <f>+'CS MH'!#REF!</f>
        <v>#REF!</v>
      </c>
      <c r="B15" s="15" t="e">
        <f>+'CS MH'!#REF!</f>
        <v>#REF!</v>
      </c>
      <c r="C15" s="15" t="e">
        <f>+'CS MH'!#REF!</f>
        <v>#REF!</v>
      </c>
      <c r="D15" s="15" t="e">
        <f>+'CS MH'!#REF!</f>
        <v>#REF!</v>
      </c>
      <c r="E15" s="15" t="e">
        <f>+'CS MH'!#REF!</f>
        <v>#REF!</v>
      </c>
      <c r="F15" s="15" t="e">
        <f>+'CS MH'!#REF!</f>
        <v>#REF!</v>
      </c>
      <c r="G15" s="15" t="e">
        <f>+'CS MH'!#REF!</f>
        <v>#REF!</v>
      </c>
      <c r="H15" s="15" t="e">
        <f>+'CS MH'!#REF!</f>
        <v>#REF!</v>
      </c>
      <c r="I15" s="15" t="e">
        <f>+'CS MH'!#REF!</f>
        <v>#REF!</v>
      </c>
      <c r="J15" s="15" t="e">
        <f>+'CS MH'!#REF!</f>
        <v>#REF!</v>
      </c>
      <c r="K15" s="16">
        <v>0.9</v>
      </c>
      <c r="L15" s="22">
        <v>0</v>
      </c>
      <c r="O15" s="48">
        <f t="shared" ref="O15:O16" si="0">+$B$5*0.1</f>
        <v>89.653999999999996</v>
      </c>
    </row>
    <row r="16" spans="1:18" x14ac:dyDescent="0.25">
      <c r="A16" s="15">
        <f>+'CS MH'!A14</f>
        <v>35160</v>
      </c>
      <c r="B16" s="15">
        <f>+'CS MH'!B14</f>
        <v>39640</v>
      </c>
      <c r="C16" s="15">
        <f>+'CS MH'!C14</f>
        <v>44120</v>
      </c>
      <c r="D16" s="15">
        <f>+'CS MH'!D14</f>
        <v>48601</v>
      </c>
      <c r="E16" s="15">
        <f>+'CS MH'!E14</f>
        <v>53082</v>
      </c>
      <c r="F16" s="15">
        <f>+'CS MH'!F14</f>
        <v>57564</v>
      </c>
      <c r="G16" s="15">
        <f>+'CS MH'!G14</f>
        <v>62045</v>
      </c>
      <c r="H16" s="15">
        <f>+'CS MH'!H14</f>
        <v>66526</v>
      </c>
      <c r="I16" s="15">
        <f>+'CS MH'!I14</f>
        <v>71007</v>
      </c>
      <c r="J16" s="15">
        <f>+'CS MH'!J14</f>
        <v>75488</v>
      </c>
      <c r="K16" s="16">
        <v>0.9</v>
      </c>
      <c r="L16" s="22">
        <v>0</v>
      </c>
      <c r="O16" s="48">
        <f t="shared" si="0"/>
        <v>89.653999999999996</v>
      </c>
    </row>
    <row r="17" spans="1:15" x14ac:dyDescent="0.25">
      <c r="A17" s="13" t="e">
        <f>+'CS MH'!#REF!</f>
        <v>#REF!</v>
      </c>
      <c r="B17" s="13" t="e">
        <f>+'CS MH'!#REF!</f>
        <v>#REF!</v>
      </c>
      <c r="C17" s="13" t="e">
        <f>+'CS MH'!#REF!</f>
        <v>#REF!</v>
      </c>
      <c r="D17" s="13" t="e">
        <f>+'CS MH'!#REF!</f>
        <v>#REF!</v>
      </c>
      <c r="E17" s="13" t="e">
        <f>+'CS MH'!#REF!</f>
        <v>#REF!</v>
      </c>
      <c r="F17" s="13" t="e">
        <f>+'CS MH'!#REF!</f>
        <v>#REF!</v>
      </c>
      <c r="G17" s="13" t="e">
        <f>+'CS MH'!#REF!</f>
        <v>#REF!</v>
      </c>
      <c r="H17" s="13" t="e">
        <f>+'CS MH'!#REF!</f>
        <v>#REF!</v>
      </c>
      <c r="I17" s="13" t="e">
        <f>+'CS MH'!#REF!</f>
        <v>#REF!</v>
      </c>
      <c r="J17" s="13" t="e">
        <f>+'CS MH'!#REF!</f>
        <v>#REF!</v>
      </c>
      <c r="K17" s="14">
        <v>0.85</v>
      </c>
      <c r="L17" s="22">
        <v>0</v>
      </c>
      <c r="O17" s="48">
        <f>+$B$5*0.15</f>
        <v>134.48099999999999</v>
      </c>
    </row>
    <row r="18" spans="1:15" x14ac:dyDescent="0.25">
      <c r="A18" s="13">
        <f>+'CS MH'!A15</f>
        <v>44120</v>
      </c>
      <c r="B18" s="13">
        <f>+'CS MH'!B15</f>
        <v>48601</v>
      </c>
      <c r="C18" s="13">
        <f>+'CS MH'!C15</f>
        <v>53082</v>
      </c>
      <c r="D18" s="13">
        <f>+'CS MH'!D15</f>
        <v>57564</v>
      </c>
      <c r="E18" s="13">
        <f>+'CS MH'!E15</f>
        <v>62045</v>
      </c>
      <c r="F18" s="13">
        <f>+'CS MH'!F15</f>
        <v>66526</v>
      </c>
      <c r="G18" s="13">
        <f>+'CS MH'!G15</f>
        <v>71007</v>
      </c>
      <c r="H18" s="13">
        <f>+'CS MH'!H15</f>
        <v>75488</v>
      </c>
      <c r="I18" s="13">
        <f>+'CS MH'!I15</f>
        <v>79970</v>
      </c>
      <c r="J18" s="13">
        <f>+'CS MH'!J15</f>
        <v>84451</v>
      </c>
      <c r="K18" s="14">
        <v>0.85</v>
      </c>
      <c r="L18" s="22">
        <v>0</v>
      </c>
      <c r="O18" s="48">
        <f>+$B$5*0.15</f>
        <v>134.48099999999999</v>
      </c>
    </row>
    <row r="19" spans="1: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4" spans="1:15" x14ac:dyDescent="0.25">
      <c r="A24" s="77" t="s">
        <v>3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5" x14ac:dyDescent="0.25">
      <c r="A25" s="79">
        <f>A3</f>
        <v>44378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</row>
    <row r="27" spans="1:15" ht="30.75" customHeight="1" x14ac:dyDescent="0.25">
      <c r="A27" s="3" t="s">
        <v>1</v>
      </c>
      <c r="L27" s="24"/>
    </row>
    <row r="28" spans="1:15" x14ac:dyDescent="0.25">
      <c r="A28" s="1">
        <v>1</v>
      </c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2" t="s">
        <v>0</v>
      </c>
      <c r="L28" s="26" t="s">
        <v>4</v>
      </c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8"/>
      <c r="L29" s="22"/>
    </row>
    <row r="30" spans="1:15" x14ac:dyDescent="0.25">
      <c r="A30" s="9">
        <f>+'CS MH'!A27</f>
        <v>12760</v>
      </c>
      <c r="B30" s="9">
        <f>+'CS MH'!B27</f>
        <v>17240</v>
      </c>
      <c r="C30" s="9">
        <f>+'CS MH'!C27</f>
        <v>21720</v>
      </c>
      <c r="D30" s="9">
        <f>+'CS MH'!D27</f>
        <v>26200</v>
      </c>
      <c r="E30" s="9">
        <f>+'CS MH'!E27</f>
        <v>30680</v>
      </c>
      <c r="F30" s="9">
        <f>+'CS MH'!F27</f>
        <v>35160</v>
      </c>
      <c r="G30" s="9">
        <f>+'CS MH'!G27</f>
        <v>39640</v>
      </c>
      <c r="H30" s="9">
        <f>+'CS MH'!H27</f>
        <v>44120</v>
      </c>
      <c r="I30" s="9">
        <f>+'CS MH'!I27</f>
        <v>48601</v>
      </c>
      <c r="J30" s="9">
        <f>+'CS MH'!J27</f>
        <v>53082</v>
      </c>
      <c r="K30" s="10">
        <v>1</v>
      </c>
      <c r="L30" s="22">
        <v>0</v>
      </c>
    </row>
    <row r="31" spans="1:15" x14ac:dyDescent="0.25">
      <c r="A31" s="11">
        <f>+'CS MH'!A28</f>
        <v>21720</v>
      </c>
      <c r="B31" s="11">
        <f>+'CS MH'!B28</f>
        <v>26200</v>
      </c>
      <c r="C31" s="11">
        <f>+'CS MH'!C28</f>
        <v>30680</v>
      </c>
      <c r="D31" s="11">
        <f>+'CS MH'!D28</f>
        <v>35160</v>
      </c>
      <c r="E31" s="11">
        <f>+'CS MH'!E28</f>
        <v>39640</v>
      </c>
      <c r="F31" s="11">
        <f>+'CS MH'!F28</f>
        <v>44120</v>
      </c>
      <c r="G31" s="11">
        <f>+'CS MH'!G28</f>
        <v>48601</v>
      </c>
      <c r="H31" s="11">
        <f>+'CS MH'!H28</f>
        <v>53082</v>
      </c>
      <c r="I31" s="11">
        <f>+'CS MH'!I28</f>
        <v>57564</v>
      </c>
      <c r="J31" s="11">
        <f>+'CS MH'!J28</f>
        <v>62045</v>
      </c>
      <c r="K31" s="12">
        <v>1</v>
      </c>
      <c r="L31" s="22">
        <v>0</v>
      </c>
    </row>
    <row r="32" spans="1:15" x14ac:dyDescent="0.25">
      <c r="A32" s="15">
        <f>+'CS MH'!A29</f>
        <v>35160</v>
      </c>
      <c r="B32" s="15">
        <f>+'CS MH'!B29</f>
        <v>39640</v>
      </c>
      <c r="C32" s="15">
        <f>+'CS MH'!C29</f>
        <v>44120</v>
      </c>
      <c r="D32" s="15">
        <f>+'CS MH'!D29</f>
        <v>48601</v>
      </c>
      <c r="E32" s="15">
        <f>+'CS MH'!E29</f>
        <v>53082</v>
      </c>
      <c r="F32" s="15">
        <f>+'CS MH'!F29</f>
        <v>57564</v>
      </c>
      <c r="G32" s="15">
        <f>+'CS MH'!G29</f>
        <v>62045</v>
      </c>
      <c r="H32" s="15">
        <f>+'CS MH'!H29</f>
        <v>66526</v>
      </c>
      <c r="I32" s="15">
        <f>+'CS MH'!I29</f>
        <v>71007</v>
      </c>
      <c r="J32" s="15">
        <f>+'CS MH'!J29</f>
        <v>75488</v>
      </c>
      <c r="K32" s="16">
        <v>0.9</v>
      </c>
      <c r="L32" s="22">
        <v>0</v>
      </c>
      <c r="O32" s="69">
        <f>+$B$5*0.1</f>
        <v>89.653999999999996</v>
      </c>
    </row>
    <row r="33" spans="1:15" x14ac:dyDescent="0.25">
      <c r="A33" s="13">
        <f>+'CS MH'!A30</f>
        <v>44120</v>
      </c>
      <c r="B33" s="13">
        <f>+'CS MH'!B30</f>
        <v>48601</v>
      </c>
      <c r="C33" s="13">
        <f>+'CS MH'!C30</f>
        <v>53082</v>
      </c>
      <c r="D33" s="13">
        <f>+'CS MH'!D30</f>
        <v>57564</v>
      </c>
      <c r="E33" s="13">
        <f>+'CS MH'!E30</f>
        <v>62045</v>
      </c>
      <c r="F33" s="13">
        <f>+'CS MH'!F30</f>
        <v>66526</v>
      </c>
      <c r="G33" s="13">
        <f>+'CS MH'!G30</f>
        <v>71007</v>
      </c>
      <c r="H33" s="13">
        <f>+'CS MH'!H30</f>
        <v>75488</v>
      </c>
      <c r="I33" s="13">
        <f>+'CS MH'!I30</f>
        <v>79970</v>
      </c>
      <c r="J33" s="13">
        <f>+'CS MH'!J30</f>
        <v>84451</v>
      </c>
      <c r="K33" s="14">
        <v>0.85</v>
      </c>
      <c r="L33" s="22">
        <v>0</v>
      </c>
      <c r="O33" s="69">
        <f>+$B$5*0.15</f>
        <v>134.48099999999999</v>
      </c>
    </row>
    <row r="36" spans="1:15" ht="37.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</row>
  </sheetData>
  <mergeCells count="6">
    <mergeCell ref="A24:K24"/>
    <mergeCell ref="A25:K25"/>
    <mergeCell ref="A36:K36"/>
    <mergeCell ref="A1:K1"/>
    <mergeCell ref="A2:K2"/>
    <mergeCell ref="A3:K3"/>
  </mergeCells>
  <pageMargins left="0.49" right="0.18" top="0.41" bottom="0.47" header="0.38" footer="0.5"/>
  <pageSetup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85" workbookViewId="0">
      <selection activeCell="W18" sqref="W18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3" width="0" style="3" hidden="1" customWidth="1"/>
    <col min="14" max="17" width="13" style="3" hidden="1" customWidth="1"/>
    <col min="18" max="18" width="0" style="3" hidden="1" customWidth="1"/>
    <col min="19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f>+'CS MH'!O3</f>
        <v>4480</v>
      </c>
    </row>
    <row r="4" spans="1:15" x14ac:dyDescent="0.25">
      <c r="A4" s="42" t="s">
        <v>11</v>
      </c>
      <c r="B4" s="38" t="s">
        <v>29</v>
      </c>
      <c r="C4" s="42"/>
      <c r="D4" s="28"/>
      <c r="E4" s="28"/>
      <c r="F4" s="28"/>
      <c r="G4" s="28"/>
      <c r="H4" s="28"/>
      <c r="I4" s="28"/>
      <c r="J4" s="28"/>
      <c r="K4" s="28"/>
      <c r="O4" s="3">
        <v>8320</v>
      </c>
    </row>
    <row r="5" spans="1:15" x14ac:dyDescent="0.25">
      <c r="A5" s="35" t="s">
        <v>17</v>
      </c>
      <c r="B5" s="43">
        <v>896.54</v>
      </c>
      <c r="C5" s="35"/>
      <c r="D5" s="32"/>
      <c r="E5" s="32"/>
      <c r="F5" s="32"/>
      <c r="G5" s="32"/>
      <c r="H5" s="32"/>
      <c r="I5" s="32"/>
      <c r="J5" s="28"/>
      <c r="K5" s="28"/>
    </row>
    <row r="6" spans="1:15" x14ac:dyDescent="0.25">
      <c r="A6" s="35" t="s">
        <v>13</v>
      </c>
      <c r="B6" s="40" t="s">
        <v>14</v>
      </c>
      <c r="C6" s="32"/>
      <c r="D6" s="32"/>
      <c r="E6" s="32"/>
      <c r="F6" s="32"/>
      <c r="G6" s="32"/>
      <c r="H6" s="32"/>
      <c r="I6" s="32"/>
      <c r="J6" s="28"/>
      <c r="K6" s="28"/>
    </row>
    <row r="7" spans="1:15" x14ac:dyDescent="0.25">
      <c r="A7" s="33"/>
      <c r="B7" s="32"/>
      <c r="C7" s="32"/>
      <c r="D7" s="32"/>
      <c r="E7" s="32"/>
      <c r="F7" s="32"/>
      <c r="G7" s="32"/>
      <c r="H7" s="32"/>
      <c r="I7" s="32"/>
      <c r="J7" s="28"/>
      <c r="K7" s="28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225</v>
      </c>
      <c r="O13" s="48">
        <f>+B5*0.25</f>
        <v>224.13499999999999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449</v>
      </c>
      <c r="O14" s="48">
        <f>+B5*0.5</f>
        <v>448.27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673</v>
      </c>
      <c r="O15" s="48">
        <f>+B5*0.75</f>
        <v>672.40499999999997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O16" s="48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O17" s="48"/>
    </row>
    <row r="18" spans="1:15" x14ac:dyDescent="0.25">
      <c r="O18" s="48"/>
    </row>
    <row r="19" spans="1:15" x14ac:dyDescent="0.25">
      <c r="O19" s="48"/>
    </row>
    <row r="20" spans="1:15" x14ac:dyDescent="0.25">
      <c r="O20" s="48"/>
    </row>
    <row r="21" spans="1:15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O21" s="48"/>
    </row>
    <row r="22" spans="1:15" x14ac:dyDescent="0.25">
      <c r="A22" s="79">
        <f>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O22" s="48"/>
    </row>
    <row r="23" spans="1:15" x14ac:dyDescent="0.25">
      <c r="O23" s="48"/>
    </row>
    <row r="24" spans="1:15" ht="30.75" customHeight="1" x14ac:dyDescent="0.25">
      <c r="A24" s="3" t="s">
        <v>1</v>
      </c>
      <c r="L24" s="24"/>
      <c r="O24" s="48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  <c r="O25" s="48"/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  <c r="O26" s="48"/>
    </row>
    <row r="27" spans="1:15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  <c r="O27" s="48"/>
    </row>
    <row r="28" spans="1:15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  <c r="O28" s="48"/>
    </row>
    <row r="29" spans="1:15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v>20</v>
      </c>
      <c r="O29" s="48">
        <f>+B5*0.1</f>
        <v>89.653999999999996</v>
      </c>
    </row>
    <row r="30" spans="1:15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v>30</v>
      </c>
      <c r="O30" s="48">
        <f>+B5*0.15</f>
        <v>134.48099999999999</v>
      </c>
    </row>
    <row r="31" spans="1:15" x14ac:dyDescent="0.25">
      <c r="O31" s="48"/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21:K21"/>
    <mergeCell ref="A22:K22"/>
    <mergeCell ref="A33:K33"/>
    <mergeCell ref="A1:K1"/>
    <mergeCell ref="A2:K2"/>
    <mergeCell ref="A3:K3"/>
  </mergeCells>
  <pageMargins left="0.49" right="0.18" top="0.41" bottom="0.47" header="0.38" footer="0.5"/>
  <pageSetup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85" workbookViewId="0">
      <selection activeCell="P33" sqref="P3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3" width="13" style="3"/>
    <col min="14" max="15" width="0" style="3" hidden="1" customWidth="1"/>
    <col min="16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f>+'CS MH'!O3</f>
        <v>4480</v>
      </c>
    </row>
    <row r="4" spans="1:15" x14ac:dyDescent="0.25">
      <c r="A4" s="42" t="s">
        <v>11</v>
      </c>
      <c r="B4" s="60" t="s">
        <v>40</v>
      </c>
      <c r="C4" s="42"/>
      <c r="D4" s="53"/>
      <c r="E4" s="53"/>
      <c r="F4" s="53"/>
      <c r="G4" s="53"/>
      <c r="H4" s="53"/>
      <c r="I4" s="53"/>
      <c r="J4" s="53"/>
      <c r="K4" s="53"/>
      <c r="O4" s="3">
        <v>8320</v>
      </c>
    </row>
    <row r="5" spans="1:15" x14ac:dyDescent="0.25">
      <c r="A5" s="42" t="s">
        <v>17</v>
      </c>
      <c r="B5" s="61">
        <v>419.31</v>
      </c>
      <c r="C5" s="42"/>
      <c r="D5" s="53"/>
      <c r="E5" s="53"/>
      <c r="F5" s="53"/>
      <c r="G5" s="53"/>
      <c r="H5" s="53"/>
      <c r="I5" s="53"/>
      <c r="J5" s="53"/>
      <c r="K5" s="53"/>
    </row>
    <row r="6" spans="1:15" x14ac:dyDescent="0.25">
      <c r="A6" s="42" t="s">
        <v>18</v>
      </c>
      <c r="B6" s="60" t="s">
        <v>21</v>
      </c>
      <c r="C6" s="53"/>
      <c r="D6" s="53"/>
      <c r="E6" s="53"/>
      <c r="F6" s="53"/>
      <c r="G6" s="53"/>
      <c r="H6" s="53"/>
      <c r="I6" s="53"/>
      <c r="J6" s="53"/>
      <c r="K6" s="53"/>
    </row>
    <row r="7" spans="1:15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105</v>
      </c>
      <c r="O13" s="48">
        <f>+B5*0.25</f>
        <v>104.8275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210</v>
      </c>
      <c r="O14" s="48">
        <f>+B5*0.5</f>
        <v>209.655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315</v>
      </c>
      <c r="O15" s="48">
        <f>+B5*0.75</f>
        <v>314.48250000000002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21" spans="1:12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2" x14ac:dyDescent="0.25">
      <c r="A22" s="79">
        <f>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4" spans="1:12" ht="30.75" customHeight="1" x14ac:dyDescent="0.25">
      <c r="A24" s="3" t="s">
        <v>1</v>
      </c>
      <c r="L24" s="24"/>
    </row>
    <row r="25" spans="1:12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</row>
    <row r="26" spans="1:12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</row>
    <row r="27" spans="1:12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</row>
    <row r="28" spans="1:12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</row>
    <row r="29" spans="1:12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1</v>
      </c>
      <c r="L29" s="22">
        <v>0</v>
      </c>
    </row>
    <row r="30" spans="1:12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1</v>
      </c>
      <c r="L30" s="22">
        <v>0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33:K33"/>
    <mergeCell ref="A1:K1"/>
    <mergeCell ref="A2:K2"/>
    <mergeCell ref="A3:K3"/>
    <mergeCell ref="A21:K21"/>
    <mergeCell ref="A22:K22"/>
  </mergeCells>
  <pageMargins left="0.49" right="0.18" top="0.41" bottom="0.47" header="0.38" footer="0.5"/>
  <pageSetup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="85" workbookViewId="0">
      <selection activeCell="T22" sqref="T22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3" width="0" style="3" hidden="1" customWidth="1"/>
    <col min="14" max="16" width="13" style="3" hidden="1" customWidth="1"/>
    <col min="17" max="17" width="0" style="3" hidden="1" customWidth="1"/>
    <col min="18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v>4160</v>
      </c>
    </row>
    <row r="4" spans="1:15" x14ac:dyDescent="0.25">
      <c r="A4" s="58" t="s">
        <v>11</v>
      </c>
      <c r="B4" s="60" t="s">
        <v>54</v>
      </c>
      <c r="C4" s="58"/>
      <c r="D4" s="76"/>
      <c r="E4" s="76"/>
      <c r="F4" s="76"/>
      <c r="G4" s="76"/>
      <c r="H4" s="76"/>
      <c r="I4" s="76"/>
      <c r="J4" s="76"/>
      <c r="K4" s="76"/>
      <c r="O4" s="3">
        <v>8320</v>
      </c>
    </row>
    <row r="5" spans="1:15" x14ac:dyDescent="0.25">
      <c r="A5" s="35" t="s">
        <v>8</v>
      </c>
      <c r="B5" s="71">
        <v>769.83</v>
      </c>
      <c r="D5" s="35"/>
      <c r="E5" s="32"/>
      <c r="F5" s="32"/>
      <c r="G5" s="32"/>
      <c r="H5" s="32"/>
      <c r="I5" s="32"/>
      <c r="J5" s="76"/>
      <c r="K5" s="76"/>
    </row>
    <row r="6" spans="1:15" x14ac:dyDescent="0.25">
      <c r="A6" s="35" t="s">
        <v>13</v>
      </c>
      <c r="B6" s="70" t="s">
        <v>32</v>
      </c>
      <c r="C6" s="32"/>
      <c r="D6" s="32"/>
      <c r="E6" s="32"/>
      <c r="F6" s="32"/>
      <c r="G6" s="32"/>
      <c r="H6" s="32"/>
      <c r="I6" s="32"/>
      <c r="J6" s="76"/>
      <c r="K6" s="76"/>
    </row>
    <row r="7" spans="1:15" x14ac:dyDescent="0.25">
      <c r="A7" s="33"/>
      <c r="B7" s="32"/>
      <c r="C7" s="32"/>
      <c r="D7" s="32"/>
      <c r="E7" s="32"/>
      <c r="F7" s="32"/>
      <c r="G7" s="32"/>
      <c r="H7" s="32"/>
      <c r="I7" s="32"/>
      <c r="J7" s="76"/>
      <c r="K7" s="76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193</v>
      </c>
      <c r="O13" s="48">
        <f>+B5*0.25</f>
        <v>192.45750000000001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385</v>
      </c>
      <c r="O14" s="48">
        <f>+B5*0.5</f>
        <v>384.91500000000002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578</v>
      </c>
      <c r="O15" s="48">
        <f>+B5*0.75</f>
        <v>577.37250000000006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21" spans="1:15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5" x14ac:dyDescent="0.25">
      <c r="A22" s="79">
        <f>+A3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4" spans="1:15" ht="30.75" customHeight="1" x14ac:dyDescent="0.25">
      <c r="A24" s="3" t="s">
        <v>1</v>
      </c>
      <c r="L24" s="24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</row>
    <row r="27" spans="1:15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</row>
    <row r="28" spans="1:15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</row>
    <row r="29" spans="1:15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v>0</v>
      </c>
      <c r="O29" s="48">
        <f>+B5*0.1</f>
        <v>76.983000000000004</v>
      </c>
    </row>
    <row r="30" spans="1:15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v>0</v>
      </c>
      <c r="O30" s="48">
        <f>+B5*0.15</f>
        <v>115.47450000000001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="85" workbookViewId="0">
      <selection activeCell="U30" sqref="U30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3" width="0" style="3" hidden="1" customWidth="1"/>
    <col min="14" max="16" width="13" style="3" hidden="1" customWidth="1"/>
    <col min="17" max="17" width="0" style="3" hidden="1" customWidth="1"/>
    <col min="18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v>4160</v>
      </c>
    </row>
    <row r="4" spans="1:15" x14ac:dyDescent="0.25">
      <c r="A4" s="42" t="s">
        <v>11</v>
      </c>
      <c r="B4" s="38" t="s">
        <v>53</v>
      </c>
      <c r="C4" s="42"/>
      <c r="D4" s="54"/>
      <c r="E4" s="54"/>
      <c r="F4" s="54"/>
      <c r="G4" s="54"/>
      <c r="H4" s="54"/>
      <c r="I4" s="54"/>
      <c r="J4" s="54"/>
      <c r="K4" s="54"/>
      <c r="O4" s="3">
        <v>8320</v>
      </c>
    </row>
    <row r="5" spans="1:15" x14ac:dyDescent="0.25">
      <c r="A5" s="35" t="s">
        <v>8</v>
      </c>
      <c r="B5" s="43">
        <v>919.53</v>
      </c>
      <c r="D5" s="35"/>
      <c r="E5" s="32"/>
      <c r="F5" s="32"/>
      <c r="G5" s="32"/>
      <c r="H5" s="32"/>
      <c r="I5" s="32"/>
      <c r="J5" s="54"/>
      <c r="K5" s="54"/>
    </row>
    <row r="6" spans="1:15" x14ac:dyDescent="0.25">
      <c r="A6" s="35" t="s">
        <v>13</v>
      </c>
      <c r="B6" s="40" t="s">
        <v>32</v>
      </c>
      <c r="C6" s="32"/>
      <c r="D6" s="32"/>
      <c r="E6" s="32"/>
      <c r="F6" s="32"/>
      <c r="G6" s="32"/>
      <c r="H6" s="32"/>
      <c r="I6" s="32"/>
      <c r="J6" s="54"/>
      <c r="K6" s="54"/>
    </row>
    <row r="7" spans="1:15" x14ac:dyDescent="0.25">
      <c r="A7" s="33"/>
      <c r="B7" s="32"/>
      <c r="C7" s="32"/>
      <c r="D7" s="32"/>
      <c r="E7" s="32"/>
      <c r="F7" s="32"/>
      <c r="G7" s="32"/>
      <c r="H7" s="32"/>
      <c r="I7" s="32"/>
      <c r="J7" s="54"/>
      <c r="K7" s="54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230</v>
      </c>
      <c r="O13" s="48">
        <f>+B5*0.25</f>
        <v>229.88249999999999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460</v>
      </c>
      <c r="O14" s="48">
        <f>+B5*0.5</f>
        <v>459.76499999999999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690</v>
      </c>
      <c r="O15" s="48">
        <f>+B5*0.75</f>
        <v>689.64750000000004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21" spans="1:15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5" x14ac:dyDescent="0.25">
      <c r="A22" s="79">
        <f>+A3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4" spans="1:15" ht="30.75" customHeight="1" x14ac:dyDescent="0.25">
      <c r="A24" s="3" t="s">
        <v>1</v>
      </c>
      <c r="L24" s="24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</row>
    <row r="27" spans="1:15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</row>
    <row r="28" spans="1:15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</row>
    <row r="29" spans="1:15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v>0</v>
      </c>
      <c r="O29" s="48">
        <f>+B5*0.1</f>
        <v>91.953000000000003</v>
      </c>
    </row>
    <row r="30" spans="1:15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v>0</v>
      </c>
      <c r="O30" s="48">
        <f>+B5*0.15</f>
        <v>137.92949999999999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33:K33"/>
    <mergeCell ref="A1:K1"/>
    <mergeCell ref="A2:K2"/>
    <mergeCell ref="A3:K3"/>
    <mergeCell ref="A21:K21"/>
    <mergeCell ref="A22:K22"/>
  </mergeCells>
  <pageMargins left="0.49" right="0.18" top="0.41" bottom="0.47" header="0.38" footer="0.5"/>
  <pageSetup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4" zoomScale="85" workbookViewId="0">
      <selection activeCell="U29" sqref="U29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3" width="13" style="3"/>
    <col min="14" max="16" width="0" style="3" hidden="1" customWidth="1"/>
    <col min="17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v>4160</v>
      </c>
    </row>
    <row r="4" spans="1:15" x14ac:dyDescent="0.25">
      <c r="A4" s="58" t="s">
        <v>11</v>
      </c>
      <c r="B4" s="60" t="s">
        <v>42</v>
      </c>
      <c r="C4" s="58"/>
      <c r="D4" s="72"/>
      <c r="E4" s="72"/>
      <c r="F4" s="72"/>
      <c r="G4" s="72"/>
      <c r="H4" s="72"/>
      <c r="I4" s="72"/>
      <c r="J4" s="72"/>
      <c r="K4" s="72"/>
      <c r="O4" s="3">
        <v>8320</v>
      </c>
    </row>
    <row r="5" spans="1:15" x14ac:dyDescent="0.25">
      <c r="A5" s="35" t="s">
        <v>8</v>
      </c>
      <c r="B5" s="71">
        <v>689.64</v>
      </c>
      <c r="D5" s="35"/>
      <c r="E5" s="32"/>
      <c r="F5" s="32"/>
      <c r="G5" s="32"/>
      <c r="H5" s="32"/>
      <c r="I5" s="32"/>
      <c r="J5" s="72"/>
      <c r="K5" s="72"/>
    </row>
    <row r="6" spans="1:15" x14ac:dyDescent="0.25">
      <c r="A6" s="35" t="s">
        <v>13</v>
      </c>
      <c r="B6" s="70" t="s">
        <v>32</v>
      </c>
      <c r="C6" s="32"/>
      <c r="D6" s="32"/>
      <c r="E6" s="32"/>
      <c r="F6" s="32"/>
      <c r="G6" s="32"/>
      <c r="H6" s="32"/>
      <c r="I6" s="32"/>
      <c r="J6" s="72"/>
      <c r="K6" s="72"/>
    </row>
    <row r="7" spans="1:15" x14ac:dyDescent="0.25">
      <c r="A7" s="33"/>
      <c r="B7" s="32"/>
      <c r="C7" s="32"/>
      <c r="D7" s="32"/>
      <c r="E7" s="32"/>
      <c r="F7" s="32"/>
      <c r="G7" s="32"/>
      <c r="H7" s="32"/>
      <c r="I7" s="32"/>
      <c r="J7" s="72"/>
      <c r="K7" s="72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173</v>
      </c>
      <c r="O13" s="48">
        <f>+B5*0.25</f>
        <v>172.41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345</v>
      </c>
      <c r="O14" s="48">
        <f>+B5*0.5</f>
        <v>344.82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518</v>
      </c>
      <c r="O15" s="48">
        <f>+B5*0.75</f>
        <v>517.23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21" spans="1:15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5" x14ac:dyDescent="0.25">
      <c r="A22" s="79">
        <f>+A3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4" spans="1:15" ht="30.75" customHeight="1" x14ac:dyDescent="0.25">
      <c r="A24" s="3" t="s">
        <v>1</v>
      </c>
      <c r="L24" s="24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</row>
    <row r="27" spans="1:15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</row>
    <row r="28" spans="1:15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</row>
    <row r="29" spans="1:15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v>0</v>
      </c>
      <c r="O29" s="48">
        <f>+B5*0.1</f>
        <v>68.963999999999999</v>
      </c>
    </row>
    <row r="30" spans="1:15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v>0</v>
      </c>
      <c r="O30" s="48">
        <f>+B5*0.15</f>
        <v>103.446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33:K33"/>
    <mergeCell ref="A1:K1"/>
    <mergeCell ref="A2:K2"/>
    <mergeCell ref="A3:K3"/>
    <mergeCell ref="A21:K21"/>
    <mergeCell ref="A22:K22"/>
  </mergeCells>
  <pageMargins left="0.49" right="0.18" top="0.41" bottom="0.47" header="0.38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="85" workbookViewId="0">
      <selection activeCell="R19" sqref="R19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4" width="13" style="3" hidden="1" customWidth="1"/>
    <col min="15" max="15" width="27.85546875" style="3" hidden="1" customWidth="1"/>
    <col min="16" max="16" width="27.28515625" style="3" hidden="1" customWidth="1"/>
    <col min="17" max="17" width="22.5703125" style="3" customWidth="1"/>
    <col min="18" max="18" width="17.7109375" style="3" customWidth="1"/>
    <col min="19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v>4480</v>
      </c>
    </row>
    <row r="4" spans="1:15" x14ac:dyDescent="0.25">
      <c r="A4" s="58" t="s">
        <v>11</v>
      </c>
      <c r="B4" s="60" t="s">
        <v>43</v>
      </c>
      <c r="C4" s="58"/>
      <c r="D4" s="74"/>
      <c r="E4" s="59" t="s">
        <v>34</v>
      </c>
      <c r="F4" s="74"/>
      <c r="G4" s="74"/>
      <c r="H4" s="32"/>
      <c r="I4" s="32"/>
      <c r="J4" s="32"/>
      <c r="K4" s="32"/>
      <c r="O4" s="3">
        <f>O3*2</f>
        <v>8960</v>
      </c>
    </row>
    <row r="5" spans="1:15" x14ac:dyDescent="0.25">
      <c r="A5" s="35" t="s">
        <v>8</v>
      </c>
      <c r="B5" s="71">
        <v>69.87</v>
      </c>
      <c r="C5" s="35" t="s">
        <v>45</v>
      </c>
      <c r="D5" s="32"/>
      <c r="E5" s="56">
        <v>39.229999999999997</v>
      </c>
      <c r="F5" s="32" t="s">
        <v>44</v>
      </c>
      <c r="G5" s="32"/>
      <c r="H5" s="32"/>
      <c r="I5" s="32"/>
      <c r="J5" s="32"/>
      <c r="K5" s="32"/>
    </row>
    <row r="6" spans="1:15" x14ac:dyDescent="0.25">
      <c r="A6" s="35" t="s">
        <v>13</v>
      </c>
      <c r="B6" s="70" t="s">
        <v>14</v>
      </c>
      <c r="C6" s="32"/>
      <c r="D6" s="32"/>
      <c r="E6" s="56" t="s">
        <v>35</v>
      </c>
      <c r="F6" s="32"/>
      <c r="G6" s="32"/>
      <c r="H6" s="32"/>
      <c r="I6" s="32"/>
      <c r="J6" s="32"/>
      <c r="K6" s="32"/>
    </row>
    <row r="7" spans="1:15" x14ac:dyDescent="0.25">
      <c r="A7" s="33"/>
      <c r="B7" s="32"/>
      <c r="C7" s="32"/>
      <c r="D7" s="32"/>
      <c r="E7" s="32"/>
      <c r="F7" s="32"/>
      <c r="G7" s="32"/>
      <c r="H7" s="32"/>
      <c r="I7" s="32"/>
      <c r="J7" s="74"/>
      <c r="K7" s="74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21720</v>
      </c>
      <c r="B13" s="11">
        <f t="shared" si="0"/>
        <v>26200</v>
      </c>
      <c r="C13" s="11">
        <f t="shared" si="0"/>
        <v>30680</v>
      </c>
      <c r="D13" s="11">
        <f t="shared" si="0"/>
        <v>35160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18</v>
      </c>
      <c r="O13" s="48">
        <f>+B5*0.25</f>
        <v>17.467500000000001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35</v>
      </c>
      <c r="O14" s="48">
        <f>+B5*0.5</f>
        <v>34.935000000000002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53</v>
      </c>
      <c r="O15" s="48">
        <f>+B5*0.75</f>
        <v>52.402500000000003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68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P21" s="3">
        <f>53374-57564</f>
        <v>-4190</v>
      </c>
    </row>
    <row r="22" spans="1:16" x14ac:dyDescent="0.25">
      <c r="A22" s="79">
        <f>+A3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P22" s="3">
        <f>44120-40890</f>
        <v>3230</v>
      </c>
    </row>
    <row r="24" spans="1:16" ht="30.75" customHeight="1" x14ac:dyDescent="0.25">
      <c r="A24" s="3" t="s">
        <v>1</v>
      </c>
      <c r="L24" s="24"/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</row>
    <row r="26" spans="1:16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</row>
    <row r="27" spans="1:16" x14ac:dyDescent="0.25">
      <c r="A27" s="9">
        <f t="shared" ref="A27:J27" si="2">+A12</f>
        <v>12760</v>
      </c>
      <c r="B27" s="9">
        <f t="shared" si="2"/>
        <v>17240</v>
      </c>
      <c r="C27" s="9">
        <f t="shared" si="2"/>
        <v>21720</v>
      </c>
      <c r="D27" s="9">
        <f t="shared" si="2"/>
        <v>26200</v>
      </c>
      <c r="E27" s="9">
        <f t="shared" si="2"/>
        <v>30680</v>
      </c>
      <c r="F27" s="9">
        <f t="shared" si="2"/>
        <v>35160</v>
      </c>
      <c r="G27" s="9">
        <f t="shared" si="2"/>
        <v>39640</v>
      </c>
      <c r="H27" s="9">
        <f t="shared" si="2"/>
        <v>44120</v>
      </c>
      <c r="I27" s="9">
        <f t="shared" si="2"/>
        <v>48601</v>
      </c>
      <c r="J27" s="9">
        <f t="shared" si="2"/>
        <v>53082</v>
      </c>
      <c r="K27" s="10">
        <v>1</v>
      </c>
      <c r="L27" s="22">
        <v>0</v>
      </c>
    </row>
    <row r="28" spans="1:16" x14ac:dyDescent="0.25">
      <c r="A28" s="11">
        <f t="shared" ref="A28:J28" si="3">A13</f>
        <v>21720</v>
      </c>
      <c r="B28" s="11">
        <f t="shared" si="3"/>
        <v>26200</v>
      </c>
      <c r="C28" s="11">
        <f t="shared" si="3"/>
        <v>30680</v>
      </c>
      <c r="D28" s="11">
        <f t="shared" si="3"/>
        <v>35160</v>
      </c>
      <c r="E28" s="11">
        <f t="shared" si="3"/>
        <v>39640</v>
      </c>
      <c r="F28" s="11">
        <f t="shared" si="3"/>
        <v>44120</v>
      </c>
      <c r="G28" s="11">
        <f t="shared" si="3"/>
        <v>48601</v>
      </c>
      <c r="H28" s="11">
        <f t="shared" si="3"/>
        <v>53082</v>
      </c>
      <c r="I28" s="11">
        <f t="shared" si="3"/>
        <v>57564</v>
      </c>
      <c r="J28" s="11">
        <f t="shared" si="3"/>
        <v>62045</v>
      </c>
      <c r="K28" s="12">
        <v>1</v>
      </c>
      <c r="L28" s="22">
        <v>0</v>
      </c>
    </row>
    <row r="29" spans="1:16" x14ac:dyDescent="0.25">
      <c r="A29" s="15">
        <f t="shared" ref="A29:J29" si="4">A14</f>
        <v>35160</v>
      </c>
      <c r="B29" s="15">
        <f t="shared" si="4"/>
        <v>39640</v>
      </c>
      <c r="C29" s="15">
        <f t="shared" si="4"/>
        <v>44120</v>
      </c>
      <c r="D29" s="15">
        <f t="shared" si="4"/>
        <v>48601</v>
      </c>
      <c r="E29" s="15">
        <f t="shared" si="4"/>
        <v>53082</v>
      </c>
      <c r="F29" s="15">
        <f t="shared" si="4"/>
        <v>57564</v>
      </c>
      <c r="G29" s="15">
        <f t="shared" si="4"/>
        <v>62045</v>
      </c>
      <c r="H29" s="15">
        <f t="shared" si="4"/>
        <v>66526</v>
      </c>
      <c r="I29" s="15">
        <f t="shared" si="4"/>
        <v>71007</v>
      </c>
      <c r="J29" s="15">
        <f t="shared" si="4"/>
        <v>75488</v>
      </c>
      <c r="K29" s="16">
        <v>0.9</v>
      </c>
      <c r="L29" s="22">
        <v>7</v>
      </c>
      <c r="O29" s="48">
        <f>+B5*0.1</f>
        <v>6.987000000000001</v>
      </c>
    </row>
    <row r="30" spans="1:16" x14ac:dyDescent="0.25">
      <c r="A30" s="13">
        <f>A15</f>
        <v>44120</v>
      </c>
      <c r="B30" s="13">
        <f t="shared" ref="B30:J30" si="5">B15</f>
        <v>48601</v>
      </c>
      <c r="C30" s="13">
        <f t="shared" si="5"/>
        <v>53082</v>
      </c>
      <c r="D30" s="13">
        <f t="shared" si="5"/>
        <v>57564</v>
      </c>
      <c r="E30" s="13">
        <f t="shared" si="5"/>
        <v>62045</v>
      </c>
      <c r="F30" s="13">
        <f t="shared" si="5"/>
        <v>66526</v>
      </c>
      <c r="G30" s="13">
        <f t="shared" si="5"/>
        <v>71007</v>
      </c>
      <c r="H30" s="13">
        <f t="shared" si="5"/>
        <v>75488</v>
      </c>
      <c r="I30" s="13">
        <f t="shared" si="5"/>
        <v>79970</v>
      </c>
      <c r="J30" s="13">
        <f t="shared" si="5"/>
        <v>84451</v>
      </c>
      <c r="K30" s="14">
        <v>0.85</v>
      </c>
      <c r="L30" s="22">
        <v>10</v>
      </c>
      <c r="O30" s="48">
        <f>+B5*0.15</f>
        <v>10.480500000000001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33:K33"/>
    <mergeCell ref="A1:K1"/>
    <mergeCell ref="A2:K2"/>
    <mergeCell ref="A3:K3"/>
    <mergeCell ref="A21:K21"/>
    <mergeCell ref="A22:K22"/>
  </mergeCells>
  <pageMargins left="0.49" right="0.18" top="0.41" bottom="0.47" header="0.38" footer="0.5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5" workbookViewId="0">
      <selection activeCell="T18" sqref="T18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3" width="0" style="3" hidden="1" customWidth="1"/>
    <col min="14" max="16" width="13" style="3" hidden="1" customWidth="1"/>
    <col min="17" max="17" width="13" style="3" customWidth="1"/>
    <col min="18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f>+'CS MH'!O3</f>
        <v>4480</v>
      </c>
    </row>
    <row r="4" spans="1:15" x14ac:dyDescent="0.25">
      <c r="A4" s="42" t="s">
        <v>15</v>
      </c>
      <c r="B4" s="38" t="s">
        <v>16</v>
      </c>
      <c r="C4" s="42"/>
      <c r="D4" s="18"/>
      <c r="E4" s="18"/>
      <c r="F4" s="18"/>
      <c r="G4" s="18"/>
      <c r="H4" s="18"/>
      <c r="I4" s="18"/>
      <c r="J4" s="18"/>
      <c r="K4" s="18"/>
      <c r="O4" s="3">
        <v>8320</v>
      </c>
    </row>
    <row r="5" spans="1:15" x14ac:dyDescent="0.25">
      <c r="A5" s="35" t="s">
        <v>17</v>
      </c>
      <c r="B5" s="43">
        <v>71.98</v>
      </c>
      <c r="C5" s="35"/>
      <c r="D5" s="18"/>
      <c r="E5" s="18"/>
      <c r="F5" s="18"/>
      <c r="G5" s="18"/>
      <c r="H5" s="18"/>
      <c r="I5" s="18"/>
      <c r="J5" s="18"/>
      <c r="K5" s="18"/>
    </row>
    <row r="6" spans="1:15" x14ac:dyDescent="0.25">
      <c r="A6" s="42" t="s">
        <v>18</v>
      </c>
      <c r="B6" s="38" t="s">
        <v>19</v>
      </c>
      <c r="C6" s="18"/>
      <c r="D6" s="18"/>
      <c r="E6" s="18"/>
      <c r="F6" s="18"/>
      <c r="G6" s="18"/>
      <c r="H6" s="18"/>
      <c r="I6" s="18"/>
      <c r="J6" s="18"/>
      <c r="K6" s="18"/>
    </row>
    <row r="7" spans="1:15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f>+'CS MH'!A12</f>
        <v>12760</v>
      </c>
      <c r="B12" s="9">
        <f>+'CS MH'!B12</f>
        <v>17240</v>
      </c>
      <c r="C12" s="9">
        <f>+'CS MH'!C12</f>
        <v>21720</v>
      </c>
      <c r="D12" s="9">
        <f>+'CS MH'!D12</f>
        <v>26200</v>
      </c>
      <c r="E12" s="9">
        <f>+'CS MH'!E12</f>
        <v>30680</v>
      </c>
      <c r="F12" s="9">
        <f>+'CS MH'!F12</f>
        <v>35160</v>
      </c>
      <c r="G12" s="9">
        <f>+'CS MH'!G12</f>
        <v>39640</v>
      </c>
      <c r="H12" s="9">
        <f>+'CS MH'!H12</f>
        <v>44120</v>
      </c>
      <c r="I12" s="9">
        <f>+'CS MH'!I12</f>
        <v>48601</v>
      </c>
      <c r="J12" s="9">
        <f>+'CS MH'!J12</f>
        <v>53082</v>
      </c>
      <c r="K12" s="10">
        <v>1</v>
      </c>
      <c r="L12" s="22">
        <v>0</v>
      </c>
    </row>
    <row r="13" spans="1:15" x14ac:dyDescent="0.25">
      <c r="A13" s="11">
        <f>+'CS MH'!A13</f>
        <v>21720</v>
      </c>
      <c r="B13" s="11">
        <f>+'CS MH'!B13</f>
        <v>26200</v>
      </c>
      <c r="C13" s="11">
        <f>+'CS MH'!C13</f>
        <v>30680</v>
      </c>
      <c r="D13" s="11">
        <f>+'CS MH'!D13</f>
        <v>35160</v>
      </c>
      <c r="E13" s="11">
        <f>+'CS MH'!E13</f>
        <v>39640</v>
      </c>
      <c r="F13" s="11">
        <f>+'CS MH'!F13</f>
        <v>44120</v>
      </c>
      <c r="G13" s="11">
        <f>+'CS MH'!G13</f>
        <v>48601</v>
      </c>
      <c r="H13" s="11">
        <f>+'CS MH'!H13</f>
        <v>53082</v>
      </c>
      <c r="I13" s="11">
        <f>+'CS MH'!I13</f>
        <v>57564</v>
      </c>
      <c r="J13" s="11">
        <f>+'CS MH'!J13</f>
        <v>62045</v>
      </c>
      <c r="K13" s="12">
        <v>0.9</v>
      </c>
      <c r="L13" s="22">
        <f>ROUNDUP(O13,0)</f>
        <v>8</v>
      </c>
      <c r="O13" s="48">
        <f>+B5*0.1</f>
        <v>7.1980000000000004</v>
      </c>
    </row>
    <row r="14" spans="1:15" x14ac:dyDescent="0.25">
      <c r="A14" s="15" t="e">
        <f>+'CS MH'!#REF!</f>
        <v>#REF!</v>
      </c>
      <c r="B14" s="15" t="e">
        <f>+'CS MH'!#REF!</f>
        <v>#REF!</v>
      </c>
      <c r="C14" s="15" t="e">
        <f>+'CS MH'!#REF!</f>
        <v>#REF!</v>
      </c>
      <c r="D14" s="15" t="e">
        <f>+'CS MH'!#REF!</f>
        <v>#REF!</v>
      </c>
      <c r="E14" s="15" t="e">
        <f>+'CS MH'!#REF!</f>
        <v>#REF!</v>
      </c>
      <c r="F14" s="15" t="e">
        <f>+'CS MH'!#REF!</f>
        <v>#REF!</v>
      </c>
      <c r="G14" s="15" t="e">
        <f>+'CS MH'!#REF!</f>
        <v>#REF!</v>
      </c>
      <c r="H14" s="15" t="e">
        <f>+'CS MH'!#REF!</f>
        <v>#REF!</v>
      </c>
      <c r="I14" s="15" t="e">
        <f>+'CS MH'!#REF!</f>
        <v>#REF!</v>
      </c>
      <c r="J14" s="15" t="e">
        <f>+'CS MH'!#REF!</f>
        <v>#REF!</v>
      </c>
      <c r="K14" s="16">
        <v>0.8</v>
      </c>
      <c r="L14" s="22">
        <f t="shared" ref="L14:L18" si="0">ROUNDUP(O14,0)</f>
        <v>15</v>
      </c>
      <c r="O14" s="48">
        <f>+B5*0.2</f>
        <v>14.396000000000001</v>
      </c>
    </row>
    <row r="15" spans="1:15" x14ac:dyDescent="0.25">
      <c r="A15" s="15" t="e">
        <f>+'CS MH'!#REF!</f>
        <v>#REF!</v>
      </c>
      <c r="B15" s="15" t="e">
        <f>+'CS MH'!#REF!</f>
        <v>#REF!</v>
      </c>
      <c r="C15" s="15" t="e">
        <f>+'CS MH'!#REF!</f>
        <v>#REF!</v>
      </c>
      <c r="D15" s="15" t="e">
        <f>+'CS MH'!#REF!</f>
        <v>#REF!</v>
      </c>
      <c r="E15" s="15" t="e">
        <f>+'CS MH'!#REF!</f>
        <v>#REF!</v>
      </c>
      <c r="F15" s="15" t="e">
        <f>+'CS MH'!#REF!</f>
        <v>#REF!</v>
      </c>
      <c r="G15" s="15" t="e">
        <f>+'CS MH'!#REF!</f>
        <v>#REF!</v>
      </c>
      <c r="H15" s="15" t="e">
        <f>+'CS MH'!#REF!</f>
        <v>#REF!</v>
      </c>
      <c r="I15" s="15" t="e">
        <f>+'CS MH'!#REF!</f>
        <v>#REF!</v>
      </c>
      <c r="J15" s="15" t="e">
        <f>+'CS MH'!#REF!</f>
        <v>#REF!</v>
      </c>
      <c r="K15" s="16">
        <v>0.7</v>
      </c>
      <c r="L15" s="22">
        <f t="shared" si="0"/>
        <v>22</v>
      </c>
      <c r="O15" s="48">
        <f>+B5*0.3</f>
        <v>21.594000000000001</v>
      </c>
    </row>
    <row r="16" spans="1:15" x14ac:dyDescent="0.25">
      <c r="A16" s="15">
        <f>+'CS MH'!A14</f>
        <v>35160</v>
      </c>
      <c r="B16" s="15">
        <f>+'CS MH'!B14</f>
        <v>39640</v>
      </c>
      <c r="C16" s="15">
        <f>+'CS MH'!C14</f>
        <v>44120</v>
      </c>
      <c r="D16" s="15">
        <f>+'CS MH'!D14</f>
        <v>48601</v>
      </c>
      <c r="E16" s="15">
        <f>+'CS MH'!E14</f>
        <v>53082</v>
      </c>
      <c r="F16" s="15">
        <f>+'CS MH'!F14</f>
        <v>57564</v>
      </c>
      <c r="G16" s="15">
        <f>+'CS MH'!G14</f>
        <v>62045</v>
      </c>
      <c r="H16" s="15">
        <f>+'CS MH'!H14</f>
        <v>66526</v>
      </c>
      <c r="I16" s="15">
        <f>+'CS MH'!I14</f>
        <v>71007</v>
      </c>
      <c r="J16" s="15">
        <f>+'CS MH'!J14</f>
        <v>75488</v>
      </c>
      <c r="K16" s="16">
        <v>0.6</v>
      </c>
      <c r="L16" s="22">
        <f t="shared" si="0"/>
        <v>29</v>
      </c>
      <c r="O16" s="48">
        <f>+B5*0.4</f>
        <v>28.792000000000002</v>
      </c>
    </row>
    <row r="17" spans="1:15" x14ac:dyDescent="0.25">
      <c r="A17" s="13" t="e">
        <f>+'CS MH'!#REF!</f>
        <v>#REF!</v>
      </c>
      <c r="B17" s="13" t="e">
        <f>+'CS MH'!#REF!</f>
        <v>#REF!</v>
      </c>
      <c r="C17" s="13" t="e">
        <f>+'CS MH'!#REF!</f>
        <v>#REF!</v>
      </c>
      <c r="D17" s="13" t="e">
        <f>+'CS MH'!#REF!</f>
        <v>#REF!</v>
      </c>
      <c r="E17" s="13" t="e">
        <f>+'CS MH'!#REF!</f>
        <v>#REF!</v>
      </c>
      <c r="F17" s="13" t="e">
        <f>+'CS MH'!#REF!</f>
        <v>#REF!</v>
      </c>
      <c r="G17" s="13" t="e">
        <f>+'CS MH'!#REF!</f>
        <v>#REF!</v>
      </c>
      <c r="H17" s="13" t="e">
        <f>+'CS MH'!#REF!</f>
        <v>#REF!</v>
      </c>
      <c r="I17" s="13" t="e">
        <f>+'CS MH'!#REF!</f>
        <v>#REF!</v>
      </c>
      <c r="J17" s="13" t="e">
        <f>+'CS MH'!#REF!</f>
        <v>#REF!</v>
      </c>
      <c r="K17" s="14">
        <v>0.5</v>
      </c>
      <c r="L17" s="22">
        <f t="shared" si="0"/>
        <v>36</v>
      </c>
      <c r="O17" s="48">
        <f>+B5*0.5</f>
        <v>35.99</v>
      </c>
    </row>
    <row r="18" spans="1:15" x14ac:dyDescent="0.25">
      <c r="A18" s="13">
        <f>+'CS MH'!A15</f>
        <v>44120</v>
      </c>
      <c r="B18" s="13">
        <f>+'CS MH'!B15</f>
        <v>48601</v>
      </c>
      <c r="C18" s="13">
        <f>+'CS MH'!C15</f>
        <v>53082</v>
      </c>
      <c r="D18" s="13">
        <f>+'CS MH'!D15</f>
        <v>57564</v>
      </c>
      <c r="E18" s="13">
        <f>+'CS MH'!E15</f>
        <v>62045</v>
      </c>
      <c r="F18" s="13">
        <f>+'CS MH'!F15</f>
        <v>66526</v>
      </c>
      <c r="G18" s="13">
        <f>+'CS MH'!G15</f>
        <v>71007</v>
      </c>
      <c r="H18" s="13">
        <f>+'CS MH'!H15</f>
        <v>75488</v>
      </c>
      <c r="I18" s="13">
        <f>+'CS MH'!I15</f>
        <v>79970</v>
      </c>
      <c r="J18" s="13">
        <f>+'CS MH'!J15</f>
        <v>84451</v>
      </c>
      <c r="K18" s="14">
        <v>0.3</v>
      </c>
      <c r="L18" s="22">
        <f t="shared" si="0"/>
        <v>51</v>
      </c>
      <c r="O18" s="48">
        <f>+B5*0.7</f>
        <v>50.386000000000003</v>
      </c>
    </row>
    <row r="19" spans="1: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4" spans="1:15" x14ac:dyDescent="0.25">
      <c r="A24" s="77" t="s">
        <v>3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5" x14ac:dyDescent="0.25">
      <c r="A25" s="79">
        <f>A3</f>
        <v>44378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</row>
    <row r="27" spans="1:15" ht="30.75" customHeight="1" x14ac:dyDescent="0.25">
      <c r="A27" s="3" t="s">
        <v>1</v>
      </c>
      <c r="L27" s="24"/>
    </row>
    <row r="28" spans="1:15" x14ac:dyDescent="0.25">
      <c r="A28" s="1">
        <v>1</v>
      </c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2" t="s">
        <v>0</v>
      </c>
      <c r="L28" s="26" t="s">
        <v>4</v>
      </c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8"/>
      <c r="L29" s="22"/>
    </row>
    <row r="30" spans="1:15" x14ac:dyDescent="0.25">
      <c r="A30" s="9">
        <f>+'CS MH'!A27</f>
        <v>12760</v>
      </c>
      <c r="B30" s="9">
        <f>+'CS MH'!B27</f>
        <v>17240</v>
      </c>
      <c r="C30" s="9">
        <f>+'CS MH'!C27</f>
        <v>21720</v>
      </c>
      <c r="D30" s="9">
        <f>+'CS MH'!D27</f>
        <v>26200</v>
      </c>
      <c r="E30" s="9">
        <f>+'CS MH'!E27</f>
        <v>30680</v>
      </c>
      <c r="F30" s="9">
        <f>+'CS MH'!F27</f>
        <v>35160</v>
      </c>
      <c r="G30" s="9">
        <f>+'CS MH'!G27</f>
        <v>39640</v>
      </c>
      <c r="H30" s="9">
        <f>+'CS MH'!H27</f>
        <v>44120</v>
      </c>
      <c r="I30" s="9">
        <f>+'CS MH'!I27</f>
        <v>48601</v>
      </c>
      <c r="J30" s="9">
        <f>+'CS MH'!J27</f>
        <v>53082</v>
      </c>
      <c r="K30" s="10">
        <v>1</v>
      </c>
      <c r="L30" s="22">
        <v>0</v>
      </c>
    </row>
    <row r="31" spans="1:15" x14ac:dyDescent="0.25">
      <c r="A31" s="11">
        <f>+'CS MH'!A28</f>
        <v>21720</v>
      </c>
      <c r="B31" s="11">
        <f>+'CS MH'!B28</f>
        <v>26200</v>
      </c>
      <c r="C31" s="11">
        <f>+'CS MH'!C28</f>
        <v>30680</v>
      </c>
      <c r="D31" s="11">
        <f>+'CS MH'!D28</f>
        <v>35160</v>
      </c>
      <c r="E31" s="11">
        <f>+'CS MH'!E28</f>
        <v>39640</v>
      </c>
      <c r="F31" s="11">
        <f>+'CS MH'!F28</f>
        <v>44120</v>
      </c>
      <c r="G31" s="11">
        <f>+'CS MH'!G28</f>
        <v>48601</v>
      </c>
      <c r="H31" s="11">
        <f>+'CS MH'!H28</f>
        <v>53082</v>
      </c>
      <c r="I31" s="11">
        <f>+'CS MH'!I28</f>
        <v>57564</v>
      </c>
      <c r="J31" s="11">
        <f>+'CS MH'!J28</f>
        <v>62045</v>
      </c>
      <c r="K31" s="12">
        <v>1</v>
      </c>
      <c r="L31" s="22">
        <v>0</v>
      </c>
    </row>
    <row r="32" spans="1:15" x14ac:dyDescent="0.25">
      <c r="A32" s="15">
        <f>+'CS MH'!A29</f>
        <v>35160</v>
      </c>
      <c r="B32" s="15">
        <f>+'CS MH'!B29</f>
        <v>39640</v>
      </c>
      <c r="C32" s="15">
        <f>+'CS MH'!C29</f>
        <v>44120</v>
      </c>
      <c r="D32" s="15">
        <f>+'CS MH'!D29</f>
        <v>48601</v>
      </c>
      <c r="E32" s="15">
        <f>+'CS MH'!E29</f>
        <v>53082</v>
      </c>
      <c r="F32" s="15">
        <f>+'CS MH'!F29</f>
        <v>57564</v>
      </c>
      <c r="G32" s="15">
        <f>+'CS MH'!G29</f>
        <v>62045</v>
      </c>
      <c r="H32" s="15">
        <f>+'CS MH'!H29</f>
        <v>66526</v>
      </c>
      <c r="I32" s="15">
        <f>+'CS MH'!I29</f>
        <v>71007</v>
      </c>
      <c r="J32" s="15">
        <f>+'CS MH'!J29</f>
        <v>75488</v>
      </c>
      <c r="K32" s="16">
        <v>0.9</v>
      </c>
      <c r="L32" s="22">
        <f>ROUNDUP(O32,0)</f>
        <v>8</v>
      </c>
      <c r="O32" s="48">
        <f>+B5*0.1</f>
        <v>7.1980000000000004</v>
      </c>
    </row>
    <row r="33" spans="1:15" x14ac:dyDescent="0.25">
      <c r="A33" s="13">
        <f>+'CS MH'!A30</f>
        <v>44120</v>
      </c>
      <c r="B33" s="13">
        <f>+'CS MH'!B30</f>
        <v>48601</v>
      </c>
      <c r="C33" s="13">
        <f>+'CS MH'!C30</f>
        <v>53082</v>
      </c>
      <c r="D33" s="13">
        <f>+'CS MH'!D30</f>
        <v>57564</v>
      </c>
      <c r="E33" s="13">
        <f>+'CS MH'!E30</f>
        <v>62045</v>
      </c>
      <c r="F33" s="13">
        <f>+'CS MH'!F30</f>
        <v>66526</v>
      </c>
      <c r="G33" s="13">
        <f>+'CS MH'!G30</f>
        <v>71007</v>
      </c>
      <c r="H33" s="13">
        <f>+'CS MH'!H30</f>
        <v>75488</v>
      </c>
      <c r="I33" s="13">
        <f>+'CS MH'!I30</f>
        <v>79970</v>
      </c>
      <c r="J33" s="13">
        <f>+'CS MH'!J30</f>
        <v>84451</v>
      </c>
      <c r="K33" s="14">
        <v>0.85</v>
      </c>
      <c r="L33" s="22">
        <f>ROUNDUP(O33,0)</f>
        <v>11</v>
      </c>
      <c r="O33" s="48">
        <f>+B5*0.15</f>
        <v>10.797000000000001</v>
      </c>
    </row>
    <row r="36" spans="1:15" ht="37.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</row>
  </sheetData>
  <mergeCells count="6">
    <mergeCell ref="A25:K25"/>
    <mergeCell ref="A36:K36"/>
    <mergeCell ref="A1:K1"/>
    <mergeCell ref="A2:K2"/>
    <mergeCell ref="A3:K3"/>
    <mergeCell ref="A24:K24"/>
  </mergeCells>
  <pageMargins left="0.49" right="0.18" top="0.41" bottom="0.47" header="0.38" footer="0.5"/>
  <pageSetup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5" workbookViewId="0">
      <selection activeCell="V10" sqref="V10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4" width="13" style="3"/>
    <col min="15" max="17" width="0" style="3" hidden="1" customWidth="1"/>
    <col min="18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f>+'CS MH'!O3</f>
        <v>4480</v>
      </c>
    </row>
    <row r="4" spans="1:15" x14ac:dyDescent="0.25">
      <c r="A4" s="42" t="s">
        <v>11</v>
      </c>
      <c r="B4" s="38" t="s">
        <v>20</v>
      </c>
      <c r="C4" s="42"/>
      <c r="D4" s="18"/>
      <c r="E4" s="55" t="s">
        <v>36</v>
      </c>
      <c r="F4" s="18"/>
      <c r="G4" s="18"/>
      <c r="H4" s="18"/>
      <c r="I4" s="18"/>
      <c r="J4" s="18"/>
      <c r="K4" s="18"/>
      <c r="O4" s="3">
        <v>8320</v>
      </c>
    </row>
    <row r="5" spans="1:15" x14ac:dyDescent="0.25">
      <c r="A5" s="42" t="s">
        <v>17</v>
      </c>
      <c r="B5" s="43">
        <v>290.33999999999997</v>
      </c>
      <c r="C5" s="42"/>
      <c r="D5" s="18"/>
      <c r="E5" s="57">
        <v>24.13</v>
      </c>
      <c r="F5" s="18"/>
      <c r="G5" s="18"/>
      <c r="H5" s="18"/>
      <c r="I5" s="18"/>
      <c r="J5" s="18"/>
      <c r="K5" s="18"/>
    </row>
    <row r="6" spans="1:15" x14ac:dyDescent="0.25">
      <c r="A6" s="42" t="s">
        <v>18</v>
      </c>
      <c r="B6" s="38" t="s">
        <v>21</v>
      </c>
      <c r="C6" s="18"/>
      <c r="D6" s="18"/>
      <c r="E6" s="55" t="s">
        <v>35</v>
      </c>
      <c r="F6" s="18"/>
      <c r="G6" s="18"/>
      <c r="H6" s="18"/>
      <c r="I6" s="18"/>
      <c r="J6" s="18"/>
      <c r="K6" s="18"/>
    </row>
    <row r="7" spans="1:15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f>+'CS MH'!A12</f>
        <v>12760</v>
      </c>
      <c r="B12" s="9">
        <f>+'CS MH'!B12</f>
        <v>17240</v>
      </c>
      <c r="C12" s="9">
        <f>+'CS MH'!C12</f>
        <v>21720</v>
      </c>
      <c r="D12" s="9">
        <f>+'CS MH'!D12</f>
        <v>26200</v>
      </c>
      <c r="E12" s="9">
        <f>+'CS MH'!E12</f>
        <v>30680</v>
      </c>
      <c r="F12" s="9">
        <f>+'CS MH'!F12</f>
        <v>35160</v>
      </c>
      <c r="G12" s="9">
        <f>+'CS MH'!G12</f>
        <v>39640</v>
      </c>
      <c r="H12" s="9">
        <f>+'CS MH'!H12</f>
        <v>44120</v>
      </c>
      <c r="I12" s="9">
        <f>+'CS MH'!I12</f>
        <v>48601</v>
      </c>
      <c r="J12" s="9">
        <f>+'CS MH'!J12</f>
        <v>53082</v>
      </c>
      <c r="K12" s="10">
        <v>1</v>
      </c>
      <c r="L12" s="22">
        <v>0</v>
      </c>
    </row>
    <row r="13" spans="1:15" x14ac:dyDescent="0.25">
      <c r="A13" s="11">
        <f>+'CS MH'!A13</f>
        <v>21720</v>
      </c>
      <c r="B13" s="11">
        <f>+'CS MH'!B13</f>
        <v>26200</v>
      </c>
      <c r="C13" s="11">
        <f>+'CS MH'!C13</f>
        <v>30680</v>
      </c>
      <c r="D13" s="11">
        <f>+'CS MH'!D13</f>
        <v>35160</v>
      </c>
      <c r="E13" s="11">
        <f>+'CS MH'!E13</f>
        <v>39640</v>
      </c>
      <c r="F13" s="11">
        <f>+'CS MH'!F13</f>
        <v>44120</v>
      </c>
      <c r="G13" s="11">
        <f>+'CS MH'!G13</f>
        <v>48601</v>
      </c>
      <c r="H13" s="11">
        <f>+'CS MH'!H13</f>
        <v>53082</v>
      </c>
      <c r="I13" s="11">
        <f>+'CS MH'!I13</f>
        <v>57564</v>
      </c>
      <c r="J13" s="11">
        <f>+'CS MH'!J13</f>
        <v>62045</v>
      </c>
      <c r="K13" s="12">
        <v>0.9</v>
      </c>
      <c r="L13" s="22">
        <f>ROUNDUP(O13,0)</f>
        <v>30</v>
      </c>
      <c r="O13" s="48">
        <f>+B5*0.1</f>
        <v>29.033999999999999</v>
      </c>
    </row>
    <row r="14" spans="1:15" x14ac:dyDescent="0.25">
      <c r="A14" s="15" t="e">
        <f>+'CS MH'!#REF!</f>
        <v>#REF!</v>
      </c>
      <c r="B14" s="15" t="e">
        <f>+'CS MH'!#REF!</f>
        <v>#REF!</v>
      </c>
      <c r="C14" s="15" t="e">
        <f>+'CS MH'!#REF!</f>
        <v>#REF!</v>
      </c>
      <c r="D14" s="15" t="e">
        <f>+'CS MH'!#REF!</f>
        <v>#REF!</v>
      </c>
      <c r="E14" s="15" t="e">
        <f>+'CS MH'!#REF!</f>
        <v>#REF!</v>
      </c>
      <c r="F14" s="15" t="e">
        <f>+'CS MH'!#REF!</f>
        <v>#REF!</v>
      </c>
      <c r="G14" s="15" t="e">
        <f>+'CS MH'!#REF!</f>
        <v>#REF!</v>
      </c>
      <c r="H14" s="15" t="e">
        <f>+'CS MH'!#REF!</f>
        <v>#REF!</v>
      </c>
      <c r="I14" s="15" t="e">
        <f>+'CS MH'!#REF!</f>
        <v>#REF!</v>
      </c>
      <c r="J14" s="15" t="e">
        <f>+'CS MH'!#REF!</f>
        <v>#REF!</v>
      </c>
      <c r="K14" s="16">
        <v>0.8</v>
      </c>
      <c r="L14" s="22">
        <f t="shared" ref="L14:L18" si="0">ROUNDUP(O14,0)</f>
        <v>59</v>
      </c>
      <c r="O14" s="48">
        <f>+B5*0.2</f>
        <v>58.067999999999998</v>
      </c>
    </row>
    <row r="15" spans="1:15" x14ac:dyDescent="0.25">
      <c r="A15" s="15" t="e">
        <f>+'CS MH'!#REF!</f>
        <v>#REF!</v>
      </c>
      <c r="B15" s="15" t="e">
        <f>+'CS MH'!#REF!</f>
        <v>#REF!</v>
      </c>
      <c r="C15" s="15" t="e">
        <f>+'CS MH'!#REF!</f>
        <v>#REF!</v>
      </c>
      <c r="D15" s="15" t="e">
        <f>+'CS MH'!#REF!</f>
        <v>#REF!</v>
      </c>
      <c r="E15" s="15" t="e">
        <f>+'CS MH'!#REF!</f>
        <v>#REF!</v>
      </c>
      <c r="F15" s="15" t="e">
        <f>+'CS MH'!#REF!</f>
        <v>#REF!</v>
      </c>
      <c r="G15" s="15" t="e">
        <f>+'CS MH'!#REF!</f>
        <v>#REF!</v>
      </c>
      <c r="H15" s="15" t="e">
        <f>+'CS MH'!#REF!</f>
        <v>#REF!</v>
      </c>
      <c r="I15" s="15" t="e">
        <f>+'CS MH'!#REF!</f>
        <v>#REF!</v>
      </c>
      <c r="J15" s="15" t="e">
        <f>+'CS MH'!#REF!</f>
        <v>#REF!</v>
      </c>
      <c r="K15" s="16">
        <v>0.7</v>
      </c>
      <c r="L15" s="22">
        <f t="shared" si="0"/>
        <v>88</v>
      </c>
      <c r="O15" s="48">
        <f>+B5*0.3</f>
        <v>87.10199999999999</v>
      </c>
    </row>
    <row r="16" spans="1:15" x14ac:dyDescent="0.25">
      <c r="A16" s="15">
        <f>+'CS MH'!A14</f>
        <v>35160</v>
      </c>
      <c r="B16" s="15">
        <f>+'CS MH'!B14</f>
        <v>39640</v>
      </c>
      <c r="C16" s="15">
        <f>+'CS MH'!C14</f>
        <v>44120</v>
      </c>
      <c r="D16" s="15">
        <f>+'CS MH'!D14</f>
        <v>48601</v>
      </c>
      <c r="E16" s="15">
        <f>+'CS MH'!E14</f>
        <v>53082</v>
      </c>
      <c r="F16" s="15">
        <f>+'CS MH'!F14</f>
        <v>57564</v>
      </c>
      <c r="G16" s="15">
        <f>+'CS MH'!G14</f>
        <v>62045</v>
      </c>
      <c r="H16" s="15">
        <f>+'CS MH'!H14</f>
        <v>66526</v>
      </c>
      <c r="I16" s="15">
        <f>+'CS MH'!I14</f>
        <v>71007</v>
      </c>
      <c r="J16" s="15">
        <f>+'CS MH'!J14</f>
        <v>75488</v>
      </c>
      <c r="K16" s="16">
        <v>0.6</v>
      </c>
      <c r="L16" s="22">
        <f t="shared" si="0"/>
        <v>117</v>
      </c>
      <c r="O16" s="48">
        <f>+B5*0.4</f>
        <v>116.136</v>
      </c>
    </row>
    <row r="17" spans="1:15" x14ac:dyDescent="0.25">
      <c r="A17" s="13" t="e">
        <f>+'CS MH'!#REF!</f>
        <v>#REF!</v>
      </c>
      <c r="B17" s="13" t="e">
        <f>+'CS MH'!#REF!</f>
        <v>#REF!</v>
      </c>
      <c r="C17" s="13" t="e">
        <f>+'CS MH'!#REF!</f>
        <v>#REF!</v>
      </c>
      <c r="D17" s="13" t="e">
        <f>+'CS MH'!#REF!</f>
        <v>#REF!</v>
      </c>
      <c r="E17" s="13" t="e">
        <f>+'CS MH'!#REF!</f>
        <v>#REF!</v>
      </c>
      <c r="F17" s="13" t="e">
        <f>+'CS MH'!#REF!</f>
        <v>#REF!</v>
      </c>
      <c r="G17" s="13" t="e">
        <f>+'CS MH'!#REF!</f>
        <v>#REF!</v>
      </c>
      <c r="H17" s="13" t="e">
        <f>+'CS MH'!#REF!</f>
        <v>#REF!</v>
      </c>
      <c r="I17" s="13" t="e">
        <f>+'CS MH'!#REF!</f>
        <v>#REF!</v>
      </c>
      <c r="J17" s="13" t="e">
        <f>+'CS MH'!#REF!</f>
        <v>#REF!</v>
      </c>
      <c r="K17" s="14">
        <v>0.5</v>
      </c>
      <c r="L17" s="22">
        <f t="shared" si="0"/>
        <v>146</v>
      </c>
      <c r="O17" s="48">
        <f>+B5*0.5</f>
        <v>145.16999999999999</v>
      </c>
    </row>
    <row r="18" spans="1:15" x14ac:dyDescent="0.25">
      <c r="A18" s="13">
        <f>+'CS MH'!A15</f>
        <v>44120</v>
      </c>
      <c r="B18" s="13">
        <f>+'CS MH'!B15</f>
        <v>48601</v>
      </c>
      <c r="C18" s="13">
        <f>+'CS MH'!C15</f>
        <v>53082</v>
      </c>
      <c r="D18" s="13">
        <f>+'CS MH'!D15</f>
        <v>57564</v>
      </c>
      <c r="E18" s="13">
        <f>+'CS MH'!E15</f>
        <v>62045</v>
      </c>
      <c r="F18" s="13">
        <f>+'CS MH'!F15</f>
        <v>66526</v>
      </c>
      <c r="G18" s="13">
        <f>+'CS MH'!G15</f>
        <v>71007</v>
      </c>
      <c r="H18" s="13">
        <f>+'CS MH'!H15</f>
        <v>75488</v>
      </c>
      <c r="I18" s="13">
        <f>+'CS MH'!I15</f>
        <v>79970</v>
      </c>
      <c r="J18" s="13">
        <f>+'CS MH'!J15</f>
        <v>84451</v>
      </c>
      <c r="K18" s="14">
        <v>0.3</v>
      </c>
      <c r="L18" s="22">
        <f t="shared" si="0"/>
        <v>204</v>
      </c>
      <c r="O18" s="48">
        <f>+B5*0.7</f>
        <v>203.23799999999997</v>
      </c>
    </row>
    <row r="19" spans="1: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4" spans="1:15" x14ac:dyDescent="0.25">
      <c r="A24" s="77" t="s">
        <v>3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5" x14ac:dyDescent="0.25">
      <c r="A25" s="79">
        <f>A3</f>
        <v>44378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</row>
    <row r="27" spans="1:15" ht="30.75" customHeight="1" x14ac:dyDescent="0.25">
      <c r="A27" s="3" t="s">
        <v>1</v>
      </c>
      <c r="L27" s="24"/>
    </row>
    <row r="28" spans="1:15" x14ac:dyDescent="0.25">
      <c r="A28" s="1">
        <v>1</v>
      </c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2" t="s">
        <v>0</v>
      </c>
      <c r="L28" s="26" t="s">
        <v>4</v>
      </c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8"/>
      <c r="L29" s="22"/>
    </row>
    <row r="30" spans="1:15" x14ac:dyDescent="0.25">
      <c r="A30" s="9">
        <f>+'CS MH'!A27</f>
        <v>12760</v>
      </c>
      <c r="B30" s="9">
        <f>+'CS MH'!B27</f>
        <v>17240</v>
      </c>
      <c r="C30" s="9">
        <f>+'CS MH'!C27</f>
        <v>21720</v>
      </c>
      <c r="D30" s="9">
        <f>+'CS MH'!D27</f>
        <v>26200</v>
      </c>
      <c r="E30" s="9">
        <f>+'CS MH'!E27</f>
        <v>30680</v>
      </c>
      <c r="F30" s="9">
        <f>+'CS MH'!F27</f>
        <v>35160</v>
      </c>
      <c r="G30" s="9">
        <f>+'CS MH'!G27</f>
        <v>39640</v>
      </c>
      <c r="H30" s="9">
        <f>+'CS MH'!H27</f>
        <v>44120</v>
      </c>
      <c r="I30" s="9">
        <f>+'CS MH'!I27</f>
        <v>48601</v>
      </c>
      <c r="J30" s="9">
        <f>+'CS MH'!J27</f>
        <v>53082</v>
      </c>
      <c r="K30" s="10">
        <v>1</v>
      </c>
      <c r="L30" s="22">
        <v>0</v>
      </c>
    </row>
    <row r="31" spans="1:15" x14ac:dyDescent="0.25">
      <c r="A31" s="11">
        <f>+'CS MH'!A28</f>
        <v>21720</v>
      </c>
      <c r="B31" s="11">
        <f>+'CS MH'!B28</f>
        <v>26200</v>
      </c>
      <c r="C31" s="11">
        <f>+'CS MH'!C28</f>
        <v>30680</v>
      </c>
      <c r="D31" s="11">
        <f>+'CS MH'!D28</f>
        <v>35160</v>
      </c>
      <c r="E31" s="11">
        <f>+'CS MH'!E28</f>
        <v>39640</v>
      </c>
      <c r="F31" s="11">
        <f>+'CS MH'!F28</f>
        <v>44120</v>
      </c>
      <c r="G31" s="11">
        <f>+'CS MH'!G28</f>
        <v>48601</v>
      </c>
      <c r="H31" s="11">
        <f>+'CS MH'!H28</f>
        <v>53082</v>
      </c>
      <c r="I31" s="11">
        <f>+'CS MH'!I28</f>
        <v>57564</v>
      </c>
      <c r="J31" s="11">
        <f>+'CS MH'!J28</f>
        <v>62045</v>
      </c>
      <c r="K31" s="12">
        <v>1</v>
      </c>
      <c r="L31" s="22">
        <v>0</v>
      </c>
    </row>
    <row r="32" spans="1:15" x14ac:dyDescent="0.25">
      <c r="A32" s="15">
        <f>+'CS MH'!A29</f>
        <v>35160</v>
      </c>
      <c r="B32" s="15">
        <f>+'CS MH'!B29</f>
        <v>39640</v>
      </c>
      <c r="C32" s="15">
        <f>+'CS MH'!C29</f>
        <v>44120</v>
      </c>
      <c r="D32" s="15">
        <f>+'CS MH'!D29</f>
        <v>48601</v>
      </c>
      <c r="E32" s="15">
        <f>+'CS MH'!E29</f>
        <v>53082</v>
      </c>
      <c r="F32" s="15">
        <f>+'CS MH'!F29</f>
        <v>57564</v>
      </c>
      <c r="G32" s="15">
        <f>+'CS MH'!G29</f>
        <v>62045</v>
      </c>
      <c r="H32" s="15">
        <f>+'CS MH'!H29</f>
        <v>66526</v>
      </c>
      <c r="I32" s="15">
        <f>+'CS MH'!I29</f>
        <v>71007</v>
      </c>
      <c r="J32" s="15">
        <f>+'CS MH'!J29</f>
        <v>75488</v>
      </c>
      <c r="K32" s="16">
        <v>0.9</v>
      </c>
      <c r="L32" s="22">
        <v>20</v>
      </c>
      <c r="O32" s="48">
        <f>+B5*0.1</f>
        <v>29.033999999999999</v>
      </c>
    </row>
    <row r="33" spans="1:15" x14ac:dyDescent="0.25">
      <c r="A33" s="13">
        <f>+'CS MH'!A30</f>
        <v>44120</v>
      </c>
      <c r="B33" s="13">
        <f>+'CS MH'!B30</f>
        <v>48601</v>
      </c>
      <c r="C33" s="13">
        <f>+'CS MH'!C30</f>
        <v>53082</v>
      </c>
      <c r="D33" s="13">
        <f>+'CS MH'!D30</f>
        <v>57564</v>
      </c>
      <c r="E33" s="13">
        <f>+'CS MH'!E30</f>
        <v>62045</v>
      </c>
      <c r="F33" s="13">
        <f>+'CS MH'!F30</f>
        <v>66526</v>
      </c>
      <c r="G33" s="13">
        <f>+'CS MH'!G30</f>
        <v>71007</v>
      </c>
      <c r="H33" s="13">
        <f>+'CS MH'!H30</f>
        <v>75488</v>
      </c>
      <c r="I33" s="13">
        <f>+'CS MH'!I30</f>
        <v>79970</v>
      </c>
      <c r="J33" s="13">
        <f>+'CS MH'!J30</f>
        <v>84451</v>
      </c>
      <c r="K33" s="14">
        <v>0.85</v>
      </c>
      <c r="L33" s="22">
        <v>30</v>
      </c>
      <c r="O33" s="48">
        <f>+B5*0.15</f>
        <v>43.550999999999995</v>
      </c>
    </row>
    <row r="36" spans="1:15" ht="37.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</row>
  </sheetData>
  <mergeCells count="6">
    <mergeCell ref="A24:K24"/>
    <mergeCell ref="A25:K25"/>
    <mergeCell ref="A36:K36"/>
    <mergeCell ref="A1:K1"/>
    <mergeCell ref="A2:K2"/>
    <mergeCell ref="A3:K3"/>
  </mergeCells>
  <pageMargins left="0.49" right="0.18" top="0.41" bottom="0.47" header="0.38" footer="0.5"/>
  <pageSetup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85" workbookViewId="0">
      <selection activeCell="R18" sqref="R18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3" width="13" style="3"/>
    <col min="14" max="16" width="0" style="3" hidden="1" customWidth="1"/>
    <col min="17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f>+'CS MH'!O3</f>
        <v>4480</v>
      </c>
    </row>
    <row r="4" spans="1:15" x14ac:dyDescent="0.25">
      <c r="A4" s="58" t="s">
        <v>11</v>
      </c>
      <c r="B4" s="60" t="s">
        <v>51</v>
      </c>
      <c r="C4" s="58"/>
      <c r="D4" s="76"/>
      <c r="E4" s="76"/>
      <c r="F4" s="76"/>
      <c r="G4" s="76"/>
      <c r="H4" s="76"/>
      <c r="I4" s="76"/>
      <c r="J4" s="76"/>
      <c r="K4" s="76"/>
      <c r="O4" s="3">
        <v>8320</v>
      </c>
    </row>
    <row r="5" spans="1:15" x14ac:dyDescent="0.25">
      <c r="A5" s="58" t="s">
        <v>17</v>
      </c>
      <c r="B5" s="71">
        <v>234.88</v>
      </c>
      <c r="C5" s="58"/>
      <c r="D5" s="76"/>
      <c r="E5" s="76"/>
      <c r="F5" s="76"/>
      <c r="G5" s="76"/>
      <c r="H5" s="76"/>
      <c r="I5" s="76"/>
      <c r="J5" s="76"/>
      <c r="K5" s="76"/>
    </row>
    <row r="6" spans="1:15" x14ac:dyDescent="0.25">
      <c r="A6" s="58" t="s">
        <v>18</v>
      </c>
      <c r="B6" s="60" t="s">
        <v>24</v>
      </c>
      <c r="C6" s="76"/>
      <c r="D6" s="76"/>
      <c r="E6" s="76"/>
      <c r="F6" s="76"/>
      <c r="G6" s="76"/>
      <c r="H6" s="76"/>
      <c r="I6" s="76"/>
      <c r="J6" s="76"/>
      <c r="K6" s="76"/>
    </row>
    <row r="7" spans="1:15" x14ac:dyDescent="0.25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59</v>
      </c>
      <c r="O13" s="48">
        <f>+B5*0.25</f>
        <v>58.72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118</v>
      </c>
      <c r="O14" s="48">
        <f>+B5*0.5</f>
        <v>117.44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177</v>
      </c>
      <c r="O15" s="48">
        <f>+B5*0.75</f>
        <v>176.16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21" spans="1:15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5" x14ac:dyDescent="0.25">
      <c r="A22" s="79">
        <f>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4" spans="1:15" ht="30.75" customHeight="1" x14ac:dyDescent="0.25">
      <c r="A24" s="3" t="s">
        <v>1</v>
      </c>
      <c r="L24" s="24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</row>
    <row r="27" spans="1:15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</row>
    <row r="28" spans="1:15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</row>
    <row r="29" spans="1:15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v>20</v>
      </c>
      <c r="O29" s="48">
        <f>+B5*0.1</f>
        <v>23.488</v>
      </c>
    </row>
    <row r="30" spans="1:15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v>30</v>
      </c>
      <c r="O30" s="48">
        <f>+B5*0.15</f>
        <v>35.231999999999999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85" workbookViewId="0">
      <selection activeCell="K19" sqref="K19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3" width="13" style="3"/>
    <col min="14" max="16" width="13" style="3" customWidth="1"/>
    <col min="17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f>+'CS MH'!O3</f>
        <v>4480</v>
      </c>
    </row>
    <row r="4" spans="1:15" x14ac:dyDescent="0.25">
      <c r="A4" s="42" t="s">
        <v>15</v>
      </c>
      <c r="B4" s="38" t="s">
        <v>22</v>
      </c>
      <c r="C4" s="42"/>
      <c r="D4" s="20"/>
      <c r="E4" s="20"/>
      <c r="F4" s="20"/>
      <c r="G4" s="20"/>
      <c r="H4" s="20"/>
      <c r="I4" s="20"/>
      <c r="J4" s="20"/>
      <c r="K4" s="20"/>
      <c r="O4" s="3">
        <v>8320</v>
      </c>
    </row>
    <row r="5" spans="1:15" x14ac:dyDescent="0.25">
      <c r="A5" s="42" t="s">
        <v>17</v>
      </c>
      <c r="B5" s="43">
        <v>29.75</v>
      </c>
      <c r="C5" s="42"/>
      <c r="D5" s="20"/>
      <c r="E5" s="20"/>
      <c r="F5" s="20"/>
      <c r="G5" s="20"/>
      <c r="H5" s="20"/>
      <c r="I5" s="20"/>
      <c r="J5" s="20"/>
      <c r="K5" s="20"/>
    </row>
    <row r="6" spans="1:15" x14ac:dyDescent="0.25">
      <c r="A6" s="42" t="s">
        <v>18</v>
      </c>
      <c r="B6" s="38" t="s">
        <v>23</v>
      </c>
      <c r="C6" s="20"/>
      <c r="D6" s="20"/>
      <c r="E6" s="20"/>
      <c r="F6" s="20"/>
      <c r="G6" s="20"/>
      <c r="H6" s="20"/>
      <c r="I6" s="20"/>
      <c r="J6" s="20"/>
      <c r="K6" s="20"/>
    </row>
    <row r="7" spans="1:15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5" ht="18.75" customHeight="1" x14ac:dyDescent="0.25"/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8</v>
      </c>
      <c r="O13" s="48">
        <f>+B5*0.25</f>
        <v>7.4375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15</v>
      </c>
      <c r="O14" s="48">
        <f>+B5*0.5</f>
        <v>14.875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23</v>
      </c>
      <c r="O15" s="48">
        <f>+B5*0.75</f>
        <v>22.3125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21" spans="1:15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5" x14ac:dyDescent="0.25">
      <c r="A22" s="79">
        <f>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4" spans="1:15" ht="30.75" customHeight="1" x14ac:dyDescent="0.25">
      <c r="A24" s="3" t="s">
        <v>1</v>
      </c>
      <c r="L24" s="24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</row>
    <row r="27" spans="1:15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</row>
    <row r="28" spans="1:15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</row>
    <row r="29" spans="1:15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f>+ROUNDUP(O29,0)</f>
        <v>3</v>
      </c>
      <c r="O29" s="48">
        <f>+B5*0.1</f>
        <v>2.9750000000000001</v>
      </c>
    </row>
    <row r="30" spans="1:15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f>+ROUNDUP(O30,0)</f>
        <v>5</v>
      </c>
      <c r="O30" s="48">
        <f>+B5*0.15</f>
        <v>4.4624999999999995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21:K21"/>
    <mergeCell ref="A22:K22"/>
    <mergeCell ref="A33:K33"/>
    <mergeCell ref="A1:K1"/>
    <mergeCell ref="A2:K2"/>
    <mergeCell ref="A3:K3"/>
  </mergeCells>
  <pageMargins left="0.49" right="0.18" top="0.41" bottom="0.47" header="0.38" footer="0.5"/>
  <pageSetup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85" workbookViewId="0">
      <selection activeCell="T21" sqref="T21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/>
    <col min="13" max="13" width="13" style="3"/>
    <col min="14" max="16" width="0" style="3" hidden="1" customWidth="1"/>
    <col min="17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f>+'CS MH'!O3</f>
        <v>4480</v>
      </c>
    </row>
    <row r="4" spans="1:15" x14ac:dyDescent="0.25">
      <c r="A4" s="42" t="s">
        <v>11</v>
      </c>
      <c r="B4" s="38" t="s">
        <v>50</v>
      </c>
      <c r="C4" s="42"/>
      <c r="D4" s="20"/>
      <c r="E4" s="20"/>
      <c r="F4" s="20"/>
      <c r="G4" s="20"/>
      <c r="H4" s="20"/>
      <c r="I4" s="20"/>
      <c r="J4" s="20"/>
      <c r="K4" s="20"/>
      <c r="O4" s="3">
        <v>8320</v>
      </c>
    </row>
    <row r="5" spans="1:15" x14ac:dyDescent="0.25">
      <c r="A5" s="42" t="s">
        <v>17</v>
      </c>
      <c r="B5" s="43">
        <v>207.94</v>
      </c>
      <c r="C5" s="42"/>
      <c r="D5" s="20"/>
      <c r="E5" s="20"/>
      <c r="F5" s="20"/>
      <c r="G5" s="20"/>
      <c r="H5" s="20"/>
      <c r="I5" s="20"/>
      <c r="J5" s="20"/>
      <c r="K5" s="20"/>
    </row>
    <row r="6" spans="1:15" x14ac:dyDescent="0.25">
      <c r="A6" s="42" t="s">
        <v>18</v>
      </c>
      <c r="B6" s="38" t="s">
        <v>24</v>
      </c>
      <c r="C6" s="20"/>
      <c r="D6" s="20"/>
      <c r="E6" s="20"/>
      <c r="F6" s="20"/>
      <c r="G6" s="20"/>
      <c r="H6" s="20"/>
      <c r="I6" s="20"/>
      <c r="J6" s="20"/>
      <c r="K6" s="20"/>
    </row>
    <row r="7" spans="1:15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52</v>
      </c>
      <c r="O13" s="48">
        <f>+B5*0.25</f>
        <v>51.984999999999999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104</v>
      </c>
      <c r="O14" s="48">
        <f>+B5*0.5</f>
        <v>103.97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156</v>
      </c>
      <c r="O15" s="48">
        <f>+B5*0.75</f>
        <v>155.95499999999998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21" spans="1:15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5" x14ac:dyDescent="0.25">
      <c r="A22" s="79">
        <f>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4" spans="1:15" ht="30.75" customHeight="1" x14ac:dyDescent="0.25">
      <c r="A24" s="3" t="s">
        <v>1</v>
      </c>
      <c r="L24" s="24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4</v>
      </c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</row>
    <row r="27" spans="1:15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</row>
    <row r="28" spans="1:15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</row>
    <row r="29" spans="1:15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v>20</v>
      </c>
      <c r="O29" s="48">
        <f>+B5*0.1</f>
        <v>20.794</v>
      </c>
    </row>
    <row r="30" spans="1:15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v>30</v>
      </c>
      <c r="O30" s="48">
        <f>+B5*0.15</f>
        <v>31.190999999999999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21:K21"/>
    <mergeCell ref="A22:K22"/>
    <mergeCell ref="A33:K33"/>
    <mergeCell ref="A1:K1"/>
    <mergeCell ref="A2:K2"/>
    <mergeCell ref="A3:K3"/>
  </mergeCells>
  <pageMargins left="0.49" right="0.18" top="0.41" bottom="0.47" header="0.38" footer="0.5"/>
  <pageSetup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85" zoomScaleNormal="85" workbookViewId="0">
      <selection activeCell="V19" sqref="V19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 customWidth="1"/>
    <col min="13" max="15" width="13" style="3" hidden="1" customWidth="1"/>
    <col min="16" max="16" width="0" style="3" hidden="1" customWidth="1"/>
    <col min="17" max="16384" width="13" style="3"/>
  </cols>
  <sheetData>
    <row r="1" spans="1:15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N3" s="3">
        <f>+'CS MH'!O3</f>
        <v>4480</v>
      </c>
    </row>
    <row r="4" spans="1:15" x14ac:dyDescent="0.25">
      <c r="A4" s="60" t="s">
        <v>11</v>
      </c>
      <c r="B4" s="60" t="s">
        <v>52</v>
      </c>
      <c r="C4" s="60"/>
      <c r="D4" s="76"/>
      <c r="E4" s="76"/>
      <c r="F4" s="76"/>
      <c r="G4" s="76"/>
      <c r="H4" s="76"/>
      <c r="I4" s="76"/>
      <c r="J4" s="76"/>
      <c r="K4" s="76"/>
      <c r="N4" s="3">
        <v>8320</v>
      </c>
    </row>
    <row r="5" spans="1:15" ht="11.25" customHeight="1" x14ac:dyDescent="0.25">
      <c r="A5" s="60"/>
      <c r="B5" s="60"/>
      <c r="C5" s="60"/>
      <c r="D5" s="76"/>
      <c r="E5" s="76"/>
      <c r="F5" s="76"/>
      <c r="G5" s="76"/>
      <c r="H5" s="76"/>
      <c r="I5" s="76"/>
      <c r="J5" s="76"/>
      <c r="K5" s="76"/>
    </row>
    <row r="6" spans="1:15" x14ac:dyDescent="0.25">
      <c r="A6" s="65" t="s">
        <v>17</v>
      </c>
      <c r="B6" s="66">
        <v>250.68</v>
      </c>
      <c r="C6" s="65" t="s">
        <v>39</v>
      </c>
      <c r="D6" s="31"/>
      <c r="E6" s="63"/>
      <c r="F6" s="64"/>
      <c r="G6" s="63"/>
      <c r="H6" s="76"/>
      <c r="I6" s="76"/>
      <c r="J6" s="76"/>
      <c r="K6" s="76"/>
    </row>
    <row r="7" spans="1:15" x14ac:dyDescent="0.25">
      <c r="A7" s="70"/>
      <c r="B7" s="71"/>
      <c r="C7" s="70"/>
      <c r="D7" s="47"/>
      <c r="E7" s="47"/>
      <c r="F7" s="31"/>
      <c r="G7" s="31"/>
      <c r="H7" s="76"/>
      <c r="I7" s="76"/>
      <c r="J7" s="76"/>
      <c r="K7" s="76"/>
    </row>
    <row r="8" spans="1:15" x14ac:dyDescent="0.25">
      <c r="A8" s="70"/>
      <c r="B8" s="71"/>
      <c r="C8" s="70"/>
      <c r="D8" s="47"/>
      <c r="E8" s="47"/>
      <c r="F8" s="31"/>
      <c r="G8" s="31"/>
      <c r="H8" s="76"/>
      <c r="I8" s="76"/>
      <c r="J8" s="76"/>
      <c r="K8" s="76"/>
    </row>
    <row r="9" spans="1:15" x14ac:dyDescent="0.25">
      <c r="A9" s="3" t="s">
        <v>1</v>
      </c>
      <c r="N9" s="3" t="s">
        <v>30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5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5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5" x14ac:dyDescent="0.25">
      <c r="A13" s="11">
        <f t="shared" ref="A13:D13" si="0">+A12+$O$4</f>
        <v>12760</v>
      </c>
      <c r="B13" s="11">
        <f t="shared" si="0"/>
        <v>17240</v>
      </c>
      <c r="C13" s="11">
        <f t="shared" si="0"/>
        <v>21720</v>
      </c>
      <c r="D13" s="11">
        <f t="shared" si="0"/>
        <v>26200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63</v>
      </c>
      <c r="O13" s="48">
        <f>+B6*0.25</f>
        <v>62.67</v>
      </c>
    </row>
    <row r="14" spans="1:15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126</v>
      </c>
      <c r="O14" s="48">
        <f>+B6*0.5</f>
        <v>125.34</v>
      </c>
    </row>
    <row r="15" spans="1:15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189</v>
      </c>
      <c r="O15" s="48">
        <f>+B6*0.75</f>
        <v>188.01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N16" s="48"/>
    </row>
    <row r="17" spans="1:14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N17" s="48"/>
    </row>
    <row r="18" spans="1:1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N18" s="48"/>
    </row>
    <row r="19" spans="1:14" x14ac:dyDescent="0.25">
      <c r="N19" s="48"/>
    </row>
    <row r="20" spans="1:14" x14ac:dyDescent="0.25">
      <c r="N20" s="48"/>
    </row>
    <row r="21" spans="1:14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N21" s="48"/>
    </row>
    <row r="22" spans="1:14" x14ac:dyDescent="0.25">
      <c r="A22" s="79">
        <f>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N22" s="48"/>
    </row>
    <row r="23" spans="1:14" x14ac:dyDescent="0.25">
      <c r="N23" s="48"/>
    </row>
    <row r="24" spans="1:14" ht="30.75" customHeight="1" x14ac:dyDescent="0.25">
      <c r="A24" s="3" t="s">
        <v>1</v>
      </c>
      <c r="L24" s="24"/>
      <c r="N24" s="48"/>
    </row>
    <row r="25" spans="1:14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38</v>
      </c>
      <c r="N25" s="48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  <c r="N26" s="48"/>
    </row>
    <row r="27" spans="1:14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  <c r="N27" s="48"/>
    </row>
    <row r="28" spans="1:14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  <c r="N28" s="48"/>
    </row>
    <row r="29" spans="1:14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v>20</v>
      </c>
      <c r="N29" s="50">
        <f>+B6*0.1</f>
        <v>25.068000000000001</v>
      </c>
    </row>
    <row r="30" spans="1:14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v>30</v>
      </c>
      <c r="N30" s="48">
        <f>+B6*0.15</f>
        <v>37.601999999999997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6"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="85" zoomScaleNormal="85" workbookViewId="0">
      <selection activeCell="T25" sqref="T25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21" customWidth="1"/>
    <col min="13" max="13" width="13" style="3" customWidth="1"/>
    <col min="14" max="14" width="13" style="3" hidden="1" customWidth="1"/>
    <col min="15" max="15" width="12.7109375" style="3" hidden="1" customWidth="1"/>
    <col min="16" max="16" width="15.28515625" style="3" hidden="1" customWidth="1"/>
    <col min="17" max="17" width="0" style="3" hidden="1" customWidth="1"/>
    <col min="18" max="16384" width="13" style="3"/>
  </cols>
  <sheetData>
    <row r="1" spans="1:16" x14ac:dyDescent="0.25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6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6" x14ac:dyDescent="0.25">
      <c r="A3" s="79">
        <f>'CS MH'!A3:K3</f>
        <v>44378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O3" s="3">
        <f>+'CS MH'!O3</f>
        <v>4480</v>
      </c>
    </row>
    <row r="4" spans="1:16" x14ac:dyDescent="0.25">
      <c r="A4" s="38" t="s">
        <v>11</v>
      </c>
      <c r="B4" s="38" t="s">
        <v>25</v>
      </c>
      <c r="C4" s="38"/>
      <c r="D4" s="20"/>
      <c r="E4" s="20"/>
      <c r="F4" s="20"/>
      <c r="G4" s="20"/>
      <c r="H4" s="20"/>
      <c r="I4" s="20"/>
      <c r="J4" s="20"/>
      <c r="K4" s="20"/>
      <c r="O4" s="3">
        <v>8320</v>
      </c>
    </row>
    <row r="5" spans="1:16" ht="11.25" customHeight="1" x14ac:dyDescent="0.25">
      <c r="A5" s="36"/>
      <c r="B5" s="36"/>
      <c r="C5" s="36"/>
      <c r="D5" s="37"/>
      <c r="E5" s="37"/>
      <c r="F5" s="37"/>
      <c r="G5" s="37"/>
      <c r="H5" s="37"/>
      <c r="I5" s="37"/>
      <c r="J5" s="37"/>
      <c r="K5" s="37"/>
    </row>
    <row r="6" spans="1:16" x14ac:dyDescent="0.25">
      <c r="A6" s="81" t="s">
        <v>9</v>
      </c>
      <c r="B6" s="81"/>
      <c r="C6" s="81"/>
      <c r="D6" s="37"/>
      <c r="E6" s="82" t="s">
        <v>10</v>
      </c>
      <c r="F6" s="82"/>
      <c r="G6" s="82"/>
      <c r="H6" s="37"/>
      <c r="I6" s="37"/>
      <c r="J6" s="37"/>
      <c r="K6" s="37"/>
    </row>
    <row r="7" spans="1:16" x14ac:dyDescent="0.25">
      <c r="A7" s="44" t="s">
        <v>17</v>
      </c>
      <c r="B7" s="45">
        <v>126.27</v>
      </c>
      <c r="C7" s="44" t="s">
        <v>46</v>
      </c>
      <c r="D7" s="31"/>
      <c r="E7" s="41" t="s">
        <v>17</v>
      </c>
      <c r="F7" s="46">
        <v>31.57</v>
      </c>
      <c r="G7" s="41" t="s">
        <v>47</v>
      </c>
      <c r="H7" s="20"/>
      <c r="I7" s="20"/>
      <c r="J7" s="20"/>
      <c r="K7" s="20"/>
    </row>
    <row r="8" spans="1:16" x14ac:dyDescent="0.25">
      <c r="A8" s="40"/>
      <c r="B8" s="71"/>
      <c r="C8" s="70"/>
      <c r="D8" s="47"/>
      <c r="E8" s="47"/>
      <c r="F8" s="31"/>
      <c r="G8" s="31"/>
      <c r="H8" s="20"/>
      <c r="I8" s="20"/>
      <c r="J8" s="20"/>
      <c r="K8" s="20"/>
    </row>
    <row r="9" spans="1:16" x14ac:dyDescent="0.25">
      <c r="A9" s="3" t="s">
        <v>1</v>
      </c>
      <c r="O9" s="3" t="s">
        <v>30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5" t="s">
        <v>4</v>
      </c>
      <c r="O10" s="3" t="s">
        <v>30</v>
      </c>
    </row>
    <row r="11" spans="1:16" s="6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23"/>
    </row>
    <row r="12" spans="1:16" x14ac:dyDescent="0.25">
      <c r="A12" s="9">
        <v>12760</v>
      </c>
      <c r="B12" s="9">
        <v>17240</v>
      </c>
      <c r="C12" s="9">
        <v>21720</v>
      </c>
      <c r="D12" s="9">
        <v>26200</v>
      </c>
      <c r="E12" s="9">
        <v>30680</v>
      </c>
      <c r="F12" s="9">
        <v>35160</v>
      </c>
      <c r="G12" s="9">
        <v>39640</v>
      </c>
      <c r="H12" s="9">
        <v>44120</v>
      </c>
      <c r="I12" s="9">
        <f>H12+4481</f>
        <v>48601</v>
      </c>
      <c r="J12" s="9">
        <f>I12+4481</f>
        <v>53082</v>
      </c>
      <c r="K12" s="10">
        <v>1</v>
      </c>
      <c r="L12" s="22">
        <v>0</v>
      </c>
    </row>
    <row r="13" spans="1:16" x14ac:dyDescent="0.25">
      <c r="A13" s="11">
        <f t="shared" ref="A13:D13" si="0">+A12+$O$4</f>
        <v>21080</v>
      </c>
      <c r="B13" s="11">
        <f t="shared" si="0"/>
        <v>25560</v>
      </c>
      <c r="C13" s="11">
        <f t="shared" si="0"/>
        <v>30040</v>
      </c>
      <c r="D13" s="11">
        <f t="shared" si="0"/>
        <v>34520</v>
      </c>
      <c r="E13" s="11">
        <v>39640</v>
      </c>
      <c r="F13" s="11">
        <v>44120</v>
      </c>
      <c r="G13" s="11">
        <v>48601</v>
      </c>
      <c r="H13" s="11">
        <v>53082</v>
      </c>
      <c r="I13" s="11">
        <v>57564</v>
      </c>
      <c r="J13" s="11">
        <v>62045</v>
      </c>
      <c r="K13" s="12">
        <v>0.75</v>
      </c>
      <c r="L13" s="22">
        <f>ROUNDUP(O13,0)</f>
        <v>32</v>
      </c>
      <c r="O13" s="48">
        <f>+B7*0.25</f>
        <v>31.567499999999999</v>
      </c>
    </row>
    <row r="14" spans="1:16" x14ac:dyDescent="0.25">
      <c r="A14" s="15">
        <v>35160</v>
      </c>
      <c r="B14" s="15">
        <v>39640</v>
      </c>
      <c r="C14" s="15">
        <v>44120</v>
      </c>
      <c r="D14" s="15">
        <v>48601</v>
      </c>
      <c r="E14" s="15">
        <v>53082</v>
      </c>
      <c r="F14" s="15">
        <v>57564</v>
      </c>
      <c r="G14" s="15">
        <v>62045</v>
      </c>
      <c r="H14" s="15">
        <v>66526</v>
      </c>
      <c r="I14" s="15">
        <v>71007</v>
      </c>
      <c r="J14" s="15">
        <v>75488</v>
      </c>
      <c r="K14" s="16">
        <v>0.5</v>
      </c>
      <c r="L14" s="22">
        <f t="shared" ref="L14:L15" si="1">ROUNDUP(O14,0)</f>
        <v>64</v>
      </c>
      <c r="O14" s="48">
        <f>+B7*0.5</f>
        <v>63.134999999999998</v>
      </c>
    </row>
    <row r="15" spans="1:16" x14ac:dyDescent="0.25">
      <c r="A15" s="13">
        <v>44120</v>
      </c>
      <c r="B15" s="13">
        <v>48601</v>
      </c>
      <c r="C15" s="13">
        <v>53082</v>
      </c>
      <c r="D15" s="13">
        <v>57564</v>
      </c>
      <c r="E15" s="13">
        <v>62045</v>
      </c>
      <c r="F15" s="13">
        <v>66526</v>
      </c>
      <c r="G15" s="13">
        <v>71007</v>
      </c>
      <c r="H15" s="13">
        <v>75488</v>
      </c>
      <c r="I15" s="13">
        <v>79970</v>
      </c>
      <c r="J15" s="13">
        <v>84451</v>
      </c>
      <c r="K15" s="14">
        <v>0.25</v>
      </c>
      <c r="L15" s="22">
        <f t="shared" si="1"/>
        <v>95</v>
      </c>
      <c r="O15" s="48">
        <f>+B7*0.75</f>
        <v>94.702500000000001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O16" s="48"/>
      <c r="P16" s="48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O17" s="48"/>
      <c r="P17" s="48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O18" s="48"/>
      <c r="P18" s="48"/>
    </row>
    <row r="19" spans="1:16" x14ac:dyDescent="0.25">
      <c r="O19" s="48"/>
      <c r="P19" s="48"/>
    </row>
    <row r="20" spans="1:16" x14ac:dyDescent="0.25">
      <c r="O20" s="48"/>
      <c r="P20" s="48"/>
    </row>
    <row r="21" spans="1:16" x14ac:dyDescent="0.25">
      <c r="A21" s="77" t="s">
        <v>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O21" s="48"/>
      <c r="P21" s="48"/>
    </row>
    <row r="22" spans="1:16" x14ac:dyDescent="0.25">
      <c r="A22" s="79">
        <f>A3</f>
        <v>44378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O22" s="48"/>
      <c r="P22" s="48"/>
    </row>
    <row r="23" spans="1:16" x14ac:dyDescent="0.25">
      <c r="O23" s="48"/>
      <c r="P23" s="48"/>
    </row>
    <row r="24" spans="1:16" ht="30.75" customHeight="1" x14ac:dyDescent="0.25">
      <c r="A24" s="3" t="s">
        <v>1</v>
      </c>
      <c r="L24" s="24"/>
      <c r="O24" s="48"/>
      <c r="P24" s="48"/>
    </row>
    <row r="25" spans="1:16" ht="72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6" t="s">
        <v>33</v>
      </c>
      <c r="M25" s="26" t="s">
        <v>31</v>
      </c>
      <c r="O25" s="48"/>
      <c r="P25" s="48"/>
    </row>
    <row r="26" spans="1:16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22"/>
      <c r="M26" s="29"/>
      <c r="O26" s="48"/>
      <c r="P26" s="48"/>
    </row>
    <row r="27" spans="1:16" x14ac:dyDescent="0.25">
      <c r="A27" s="9">
        <f>+'CS MH'!A27</f>
        <v>12760</v>
      </c>
      <c r="B27" s="9">
        <f>+'CS MH'!B27</f>
        <v>17240</v>
      </c>
      <c r="C27" s="9">
        <f>+'CS MH'!C27</f>
        <v>21720</v>
      </c>
      <c r="D27" s="9">
        <f>+'CS MH'!D27</f>
        <v>26200</v>
      </c>
      <c r="E27" s="9">
        <f>+'CS MH'!E27</f>
        <v>30680</v>
      </c>
      <c r="F27" s="9">
        <f>+'CS MH'!F27</f>
        <v>35160</v>
      </c>
      <c r="G27" s="9">
        <f>+'CS MH'!G27</f>
        <v>39640</v>
      </c>
      <c r="H27" s="9">
        <f>+'CS MH'!H27</f>
        <v>44120</v>
      </c>
      <c r="I27" s="9">
        <f>+'CS MH'!I27</f>
        <v>48601</v>
      </c>
      <c r="J27" s="9">
        <f>+'CS MH'!J27</f>
        <v>53082</v>
      </c>
      <c r="K27" s="10">
        <v>1</v>
      </c>
      <c r="L27" s="22">
        <v>0</v>
      </c>
      <c r="M27" s="22">
        <v>0</v>
      </c>
      <c r="O27" s="48"/>
      <c r="P27" s="48"/>
    </row>
    <row r="28" spans="1:16" x14ac:dyDescent="0.25">
      <c r="A28" s="11">
        <f>+'CS MH'!A28</f>
        <v>21720</v>
      </c>
      <c r="B28" s="11">
        <f>+'CS MH'!B28</f>
        <v>26200</v>
      </c>
      <c r="C28" s="11">
        <f>+'CS MH'!C28</f>
        <v>30680</v>
      </c>
      <c r="D28" s="11">
        <f>+'CS MH'!D28</f>
        <v>35160</v>
      </c>
      <c r="E28" s="11">
        <f>+'CS MH'!E28</f>
        <v>39640</v>
      </c>
      <c r="F28" s="11">
        <f>+'CS MH'!F28</f>
        <v>44120</v>
      </c>
      <c r="G28" s="11">
        <f>+'CS MH'!G28</f>
        <v>48601</v>
      </c>
      <c r="H28" s="11">
        <f>+'CS MH'!H28</f>
        <v>53082</v>
      </c>
      <c r="I28" s="11">
        <f>+'CS MH'!I28</f>
        <v>57564</v>
      </c>
      <c r="J28" s="11">
        <f>+'CS MH'!J28</f>
        <v>62045</v>
      </c>
      <c r="K28" s="12">
        <v>1</v>
      </c>
      <c r="L28" s="22">
        <v>0</v>
      </c>
      <c r="M28" s="22">
        <v>0</v>
      </c>
      <c r="O28" s="48"/>
      <c r="P28" s="48"/>
    </row>
    <row r="29" spans="1:16" x14ac:dyDescent="0.25">
      <c r="A29" s="15">
        <f>+'CS MH'!A29</f>
        <v>35160</v>
      </c>
      <c r="B29" s="15">
        <f>+'CS MH'!B29</f>
        <v>39640</v>
      </c>
      <c r="C29" s="15">
        <f>+'CS MH'!C29</f>
        <v>44120</v>
      </c>
      <c r="D29" s="15">
        <f>+'CS MH'!D29</f>
        <v>48601</v>
      </c>
      <c r="E29" s="15">
        <f>+'CS MH'!E29</f>
        <v>53082</v>
      </c>
      <c r="F29" s="15">
        <f>+'CS MH'!F29</f>
        <v>57564</v>
      </c>
      <c r="G29" s="15">
        <f>+'CS MH'!G29</f>
        <v>62045</v>
      </c>
      <c r="H29" s="15">
        <f>+'CS MH'!H29</f>
        <v>66526</v>
      </c>
      <c r="I29" s="15">
        <f>+'CS MH'!I29</f>
        <v>71007</v>
      </c>
      <c r="J29" s="15">
        <f>+'CS MH'!J29</f>
        <v>75488</v>
      </c>
      <c r="K29" s="16">
        <v>0.9</v>
      </c>
      <c r="L29" s="22">
        <f>+ROUNDUP(O29,0)</f>
        <v>13</v>
      </c>
      <c r="M29" s="22">
        <f>+ROUNDUP(P29,0)</f>
        <v>4</v>
      </c>
      <c r="O29" s="50">
        <f>+B7*0.1</f>
        <v>12.627000000000001</v>
      </c>
      <c r="P29" s="48">
        <f>+F7*0.1</f>
        <v>3.157</v>
      </c>
    </row>
    <row r="30" spans="1:16" x14ac:dyDescent="0.25">
      <c r="A30" s="13">
        <f>+'CS MH'!A30</f>
        <v>44120</v>
      </c>
      <c r="B30" s="13">
        <f>+'CS MH'!B30</f>
        <v>48601</v>
      </c>
      <c r="C30" s="13">
        <f>+'CS MH'!C30</f>
        <v>53082</v>
      </c>
      <c r="D30" s="13">
        <f>+'CS MH'!D30</f>
        <v>57564</v>
      </c>
      <c r="E30" s="13">
        <f>+'CS MH'!E30</f>
        <v>62045</v>
      </c>
      <c r="F30" s="13">
        <f>+'CS MH'!F30</f>
        <v>66526</v>
      </c>
      <c r="G30" s="13">
        <f>+'CS MH'!G30</f>
        <v>71007</v>
      </c>
      <c r="H30" s="13">
        <f>+'CS MH'!H30</f>
        <v>75488</v>
      </c>
      <c r="I30" s="13">
        <f>+'CS MH'!I30</f>
        <v>79970</v>
      </c>
      <c r="J30" s="13">
        <f>+'CS MH'!J30</f>
        <v>84451</v>
      </c>
      <c r="K30" s="14">
        <v>0.85</v>
      </c>
      <c r="L30" s="22">
        <f>+ROUNDUP(O30,0)</f>
        <v>19</v>
      </c>
      <c r="M30" s="22">
        <f>+ROUNDUP(P30,0)</f>
        <v>5</v>
      </c>
      <c r="O30" s="48">
        <f>+B7*0.15</f>
        <v>18.9405</v>
      </c>
      <c r="P30" s="48">
        <f>+F7*0.15</f>
        <v>4.7355</v>
      </c>
    </row>
    <row r="33" spans="1:11" ht="37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8">
    <mergeCell ref="A21:K21"/>
    <mergeCell ref="A22:K22"/>
    <mergeCell ref="A33:K33"/>
    <mergeCell ref="A1:K1"/>
    <mergeCell ref="A2:K2"/>
    <mergeCell ref="A3:K3"/>
    <mergeCell ref="A6:C6"/>
    <mergeCell ref="E6:G6"/>
  </mergeCells>
  <pageMargins left="0.49" right="0.18" top="0.41" bottom="0.47" header="0.38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CS MH</vt:lpstr>
      <vt:lpstr>Day Rehab</vt:lpstr>
      <vt:lpstr>Med Mngmt</vt:lpstr>
      <vt:lpstr>CS SA</vt:lpstr>
      <vt:lpstr>STR</vt:lpstr>
      <vt:lpstr>IOP</vt:lpstr>
      <vt:lpstr>Detox</vt:lpstr>
      <vt:lpstr>Assess - MH</vt:lpstr>
      <vt:lpstr>OP</vt:lpstr>
      <vt:lpstr>Assess - SA</vt:lpstr>
      <vt:lpstr>Day Support</vt:lpstr>
      <vt:lpstr>PPP</vt:lpstr>
      <vt:lpstr>Youth Trans Supp</vt:lpstr>
      <vt:lpstr>ECS</vt:lpstr>
      <vt:lpstr>Emergency Psych Ob</vt:lpstr>
      <vt:lpstr>EPC-Acute</vt:lpstr>
      <vt:lpstr>Post Commit-Subacute</vt:lpstr>
    </vt:vector>
  </TitlesOfParts>
  <Company>Panhandle Mental Health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sdevault</dc:creator>
  <cp:lastModifiedBy>Lisa Simmons</cp:lastModifiedBy>
  <cp:lastPrinted>2016-03-03T16:56:10Z</cp:lastPrinted>
  <dcterms:created xsi:type="dcterms:W3CDTF">2010-09-28T19:01:11Z</dcterms:created>
  <dcterms:modified xsi:type="dcterms:W3CDTF">2021-05-27T20:27:36Z</dcterms:modified>
</cp:coreProperties>
</file>